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6" windowWidth="18792" windowHeight="8952" activeTab="0"/>
  </bookViews>
  <sheets>
    <sheet name="Auswertung" sheetId="1" r:id="rId1"/>
    <sheet name="Auswertung Einzelspieler" sheetId="2" r:id="rId2"/>
    <sheet name="Auswertung Mannschaften" sheetId="3" r:id="rId3"/>
    <sheet name="Diagramm" sheetId="4" r:id="rId4"/>
    <sheet name="Bahnstatistik" sheetId="5" r:id="rId5"/>
    <sheet name="Eingabe" sheetId="6" r:id="rId6"/>
    <sheet name="V11" sheetId="7" r:id="rId7"/>
    <sheet name="V21" sheetId="8" r:id="rId8"/>
    <sheet name="V31" sheetId="9" r:id="rId9"/>
    <sheet name="V41" sheetId="10" r:id="rId10"/>
    <sheet name="V51" sheetId="11" r:id="rId11"/>
    <sheet name="V61" sheetId="12" r:id="rId12"/>
  </sheets>
  <externalReferences>
    <externalReference r:id="rId15"/>
  </externalReferences>
  <definedNames>
    <definedName name="_xlnm.Print_Area" localSheetId="0">'Auswertung'!$A$1:$I$64</definedName>
    <definedName name="_xlnm.Print_Area" localSheetId="1">'Auswertung Einzelspieler'!$Y$2:$AK$66</definedName>
    <definedName name="_xlnm.Print_Area" localSheetId="2">'Auswertung Mannschaften'!$AY$2:$BM$27</definedName>
    <definedName name="_xlnm.Print_Area" localSheetId="4">'Bahnstatistik'!$A$1:$H$69</definedName>
    <definedName name="_xlnm.Print_Area" localSheetId="5">'Eingabe'!$A$1:$AD$123</definedName>
    <definedName name="_xlnm.Print_Area" localSheetId="6">'V11'!$E$9:$AM$59</definedName>
    <definedName name="_xlnm.Print_Area" localSheetId="7">'V21'!$E$9:$AM$59</definedName>
    <definedName name="_xlnm.Print_Area" localSheetId="8">'V31'!$E$9:$AM$59</definedName>
    <definedName name="_xlnm.Print_Area" localSheetId="9">'V41'!$E$9:$AM$59</definedName>
    <definedName name="_xlnm.Print_Area" localSheetId="10">'V51'!$E$9:$AM$59</definedName>
    <definedName name="_xlnm.Print_Area" localSheetId="11">'V61'!$E$9:$AM$59</definedName>
    <definedName name="_xlnm.Print_Titles" localSheetId="1">'Auswertung Einzelspieler'!$2:$5</definedName>
  </definedNames>
  <calcPr fullCalcOnLoad="1"/>
</workbook>
</file>

<file path=xl/comments10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1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2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<sst xmlns="http://schemas.openxmlformats.org/spreadsheetml/2006/main" count="1132" uniqueCount="259">
  <si>
    <t>Vereinsmannschaften</t>
  </si>
  <si>
    <t>Pl.</t>
  </si>
  <si>
    <t>Mannschaft</t>
  </si>
  <si>
    <t>Gesamt</t>
  </si>
  <si>
    <t>Ampl.</t>
  </si>
  <si>
    <t>MGC AS Witten - 1</t>
  </si>
  <si>
    <t>8/1</t>
  </si>
  <si>
    <t>HMC Büttgen - 1</t>
  </si>
  <si>
    <t>17/0</t>
  </si>
  <si>
    <t>MC 62 Lüdenscheid - 1</t>
  </si>
  <si>
    <t>9/5</t>
  </si>
  <si>
    <t>BGC Bergisch Gladbach - 1</t>
  </si>
  <si>
    <t>19/9</t>
  </si>
  <si>
    <t>1. KGC Mönchengladbach - 1</t>
  </si>
  <si>
    <t>9/6</t>
  </si>
  <si>
    <t>Herren</t>
  </si>
  <si>
    <t>Name</t>
  </si>
  <si>
    <t>Verein</t>
  </si>
  <si>
    <t>Reese, Andreas</t>
  </si>
  <si>
    <t>MGC AS Witten</t>
  </si>
  <si>
    <t>3/0</t>
  </si>
  <si>
    <t>Behrens, Stephan</t>
  </si>
  <si>
    <t>6/1</t>
  </si>
  <si>
    <t>Quandt, Jürgen</t>
  </si>
  <si>
    <t>HMC Büttgen</t>
  </si>
  <si>
    <t>5/3</t>
  </si>
  <si>
    <t>Völzke, Frank</t>
  </si>
  <si>
    <t>4/1</t>
  </si>
  <si>
    <t>Wehner, Thomas</t>
  </si>
  <si>
    <t>8/0</t>
  </si>
  <si>
    <t>Schmitt, Jürgen</t>
  </si>
  <si>
    <t>BGC Bergisch Gladbach</t>
  </si>
  <si>
    <t>4/0</t>
  </si>
  <si>
    <t>Thimm, Sven</t>
  </si>
  <si>
    <t>5/1</t>
  </si>
  <si>
    <t>Dunker, Maik</t>
  </si>
  <si>
    <t>MC 62 Lüdenscheid</t>
  </si>
  <si>
    <t>8/5</t>
  </si>
  <si>
    <t>Nahr, Oliver</t>
  </si>
  <si>
    <t>7/2</t>
  </si>
  <si>
    <t>Mühlenbeck, Dirk</t>
  </si>
  <si>
    <t>Mandel, Norman</t>
  </si>
  <si>
    <t>5/0</t>
  </si>
  <si>
    <t>Heyer, Hans Bernd</t>
  </si>
  <si>
    <t>6/4</t>
  </si>
  <si>
    <t>Waptis, Burkhard</t>
  </si>
  <si>
    <t>1. KGC Mönchengladbach</t>
  </si>
  <si>
    <t>3/1</t>
  </si>
  <si>
    <t>Damen</t>
  </si>
  <si>
    <t>Mombauer, Marion</t>
  </si>
  <si>
    <t>Adam, Maike</t>
  </si>
  <si>
    <t>Wehner, Martina</t>
  </si>
  <si>
    <t>Senioren I</t>
  </si>
  <si>
    <t>Klein, Theo</t>
  </si>
  <si>
    <t>2/1</t>
  </si>
  <si>
    <t>Donsbach, Heinz</t>
  </si>
  <si>
    <t>8/2</t>
  </si>
  <si>
    <t>Dunker, Klaus</t>
  </si>
  <si>
    <t>6/3</t>
  </si>
  <si>
    <t>Inck, Alfred</t>
  </si>
  <si>
    <t>4/2</t>
  </si>
  <si>
    <t>Höpner, Peter</t>
  </si>
  <si>
    <t>Koll, Max</t>
  </si>
  <si>
    <t>Bogdahn, Volker</t>
  </si>
  <si>
    <t>9/1</t>
  </si>
  <si>
    <t>Becker, Gerd</t>
  </si>
  <si>
    <t>Rautenberg, Joachim</t>
  </si>
  <si>
    <t>Romberg, Wolfgang</t>
  </si>
  <si>
    <t>11/4</t>
  </si>
  <si>
    <t>Bröker, Herbert</t>
  </si>
  <si>
    <t>7/3</t>
  </si>
  <si>
    <t>Seniorinnen I</t>
  </si>
  <si>
    <t>Koll, Renate</t>
  </si>
  <si>
    <t>Dunker, Heike</t>
  </si>
  <si>
    <t>5/2</t>
  </si>
  <si>
    <t>Romberg, Silvia</t>
  </si>
  <si>
    <t>Inck, Alwine</t>
  </si>
  <si>
    <t>8/4</t>
  </si>
  <si>
    <t>Senioren II</t>
  </si>
  <si>
    <t>Schenk, Dieter</t>
  </si>
  <si>
    <t>Schumacher, Klaus</t>
  </si>
  <si>
    <t>Zeisler, Werner</t>
  </si>
  <si>
    <t>Pondruff, Klaus</t>
  </si>
  <si>
    <t>5/5</t>
  </si>
  <si>
    <t>Lenk, Rolf</t>
  </si>
  <si>
    <t>Mühlen, Heiner</t>
  </si>
  <si>
    <t>Jugend männlich</t>
  </si>
  <si>
    <t>Kube, Sebastian</t>
  </si>
  <si>
    <t>3/2</t>
  </si>
  <si>
    <t>Battling, Hendrik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</si>
  <si>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</si>
  <si>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</si>
  <si>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</si>
  <si>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</si>
  <si>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</si>
  <si>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</si>
  <si>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in</t>
  </si>
  <si>
    <t>am</t>
  </si>
  <si>
    <t>Veranstalter</t>
  </si>
  <si>
    <t>Ort</t>
  </si>
  <si>
    <t>Datum</t>
  </si>
  <si>
    <t>vem</t>
  </si>
  <si>
    <t xml:space="preserve"> Herren -</t>
  </si>
  <si>
    <t>Vereins -</t>
  </si>
  <si>
    <t>Einzelspieler</t>
  </si>
  <si>
    <t>des</t>
  </si>
  <si>
    <t>(Nichtzutreffendes streichen)</t>
  </si>
  <si>
    <t>Vorname</t>
  </si>
  <si>
    <t>Paß-Nr.</t>
  </si>
  <si>
    <t>Sen</t>
  </si>
  <si>
    <t>J</t>
  </si>
  <si>
    <t>Sch</t>
  </si>
  <si>
    <t xml:space="preserve"> </t>
  </si>
  <si>
    <t>Lfd.</t>
  </si>
  <si>
    <t>H</t>
  </si>
  <si>
    <t>D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</si>
  <si>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</si>
  <si>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</si>
  <si>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</si>
  <si>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</si>
  <si>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</si>
  <si>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</si>
  <si>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</si>
  <si>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</si>
  <si>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</si>
  <si>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</si>
  <si>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</si>
  <si>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</si>
  <si>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</si>
  <si>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</si>
  <si>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Strafpunkte</t>
  </si>
  <si>
    <t>Ers.</t>
  </si>
  <si>
    <t>Ersatz</t>
  </si>
  <si>
    <t xml:space="preserve"> Damen -</t>
  </si>
  <si>
    <t>Senioren -</t>
  </si>
  <si>
    <t>Jugend -</t>
  </si>
  <si>
    <t>Schüler -</t>
  </si>
  <si>
    <t>ERS.</t>
  </si>
  <si>
    <t>Zum Auswechseln berechtigt:</t>
  </si>
  <si>
    <t>Andreas Reese</t>
  </si>
  <si>
    <t>Mannschaftsführer</t>
  </si>
  <si>
    <t>Turnierleiter</t>
  </si>
  <si>
    <t>Oberschiedsrichter</t>
  </si>
  <si>
    <t>Seniorinnen II</t>
  </si>
  <si>
    <t>Jugend männl.</t>
  </si>
  <si>
    <t>Jugend weibl.</t>
  </si>
  <si>
    <t>Schüler männl.</t>
  </si>
  <si>
    <t>Schüler weibl.</t>
  </si>
  <si>
    <t>Ges.</t>
  </si>
  <si>
    <t>Damenmannschaften</t>
  </si>
  <si>
    <t>Seniorenmannschaften</t>
  </si>
  <si>
    <t>Jugendmannschaften</t>
  </si>
  <si>
    <t>Schülermannschaften</t>
  </si>
  <si>
    <t>NBV-Abt. 1</t>
  </si>
  <si>
    <t>Burkhard Waptis</t>
  </si>
  <si>
    <t>Heinz Donsbach</t>
  </si>
  <si>
    <t>ein</t>
  </si>
  <si>
    <t>Jürgen Quandt</t>
  </si>
  <si>
    <t>Max Koll</t>
  </si>
  <si>
    <t>SP 1</t>
  </si>
  <si>
    <t>SP 2</t>
  </si>
  <si>
    <t>SP 3</t>
  </si>
  <si>
    <t>SP 4</t>
  </si>
  <si>
    <t>SP 5</t>
  </si>
  <si>
    <t>SP 6</t>
  </si>
  <si>
    <t>Gespielt</t>
  </si>
  <si>
    <t>Stechen</t>
  </si>
  <si>
    <t>zuwenig
Spiele
ja / nein</t>
  </si>
  <si>
    <t>Anzahl
Streicher</t>
  </si>
  <si>
    <t>Streicher</t>
  </si>
  <si>
    <t>Gesamt ohne
 Streicher</t>
  </si>
  <si>
    <t>Schnitt ohne Streicher</t>
  </si>
  <si>
    <t>Rang</t>
  </si>
  <si>
    <t>gleiche Ränge</t>
  </si>
  <si>
    <t>neuer Rang</t>
  </si>
  <si>
    <t>Gesamt 
 + Rang
+ Stechen</t>
  </si>
  <si>
    <t>Sortieren</t>
  </si>
  <si>
    <t>Herkunft</t>
  </si>
  <si>
    <t>Schnitt</t>
  </si>
  <si>
    <t>n. St.</t>
  </si>
  <si>
    <t>Senioren männlich I</t>
  </si>
  <si>
    <t>Senioren weiblich I</t>
  </si>
  <si>
    <t>Senioren männlich II</t>
  </si>
  <si>
    <t>Senioren weiblich II</t>
  </si>
  <si>
    <t>Jugend weiblich</t>
  </si>
  <si>
    <t>Schüler weiblich</t>
  </si>
  <si>
    <t>Auwi</t>
  </si>
  <si>
    <t>gleiche
Ränge</t>
  </si>
  <si>
    <t>Punkte
+</t>
  </si>
  <si>
    <t>Punkte
-</t>
  </si>
  <si>
    <t>Gesamt
Schläge</t>
  </si>
  <si>
    <t>Streicher
ja / nein</t>
  </si>
  <si>
    <t>Gesamt
Punkte +</t>
  </si>
  <si>
    <t>Gesamt
Punkte -</t>
  </si>
  <si>
    <t>Rang
Punkte</t>
  </si>
  <si>
    <t>Rang
Schläge</t>
  </si>
  <si>
    <t>gleicher
 Rang
Schläge</t>
  </si>
  <si>
    <t>Gesamt
Punkte</t>
  </si>
  <si>
    <t>Herren- / Vereinsmannschaften</t>
  </si>
  <si>
    <t>:</t>
  </si>
  <si>
    <t>Gesamt 
 + Rang
+ Streicher</t>
  </si>
  <si>
    <t>Damen-Mannschaften</t>
  </si>
  <si>
    <t>Senioren-Mannschaften</t>
  </si>
  <si>
    <t>Jugend-Mannschaften</t>
  </si>
  <si>
    <t>Schüler-Mannschaften</t>
  </si>
  <si>
    <t>Bahn</t>
  </si>
  <si>
    <t>Spieler</t>
  </si>
  <si>
    <t>Heinz-Dieter Schenk</t>
  </si>
  <si>
    <t>Marion Mombauer</t>
  </si>
  <si>
    <t>Silvia Romberg</t>
  </si>
  <si>
    <t>Herbert Bröker</t>
  </si>
  <si>
    <t>Heriner Mühlen</t>
  </si>
  <si>
    <t>Mönchengladbach</t>
  </si>
  <si>
    <t>Jürgen Schmitt</t>
  </si>
  <si>
    <t>Alfred Inck</t>
  </si>
  <si>
    <t>Alwine Inck,Oliver Nahr</t>
  </si>
  <si>
    <t>Hans Bernd Heyer</t>
  </si>
  <si>
    <t>Klaus Schumacher</t>
  </si>
  <si>
    <t>Bergisch Gladbach</t>
  </si>
  <si>
    <t>Volker Bogdahn</t>
  </si>
  <si>
    <t>Werner Zeisler</t>
  </si>
  <si>
    <t>Klaus Dunker</t>
  </si>
  <si>
    <t>Peter Höpner</t>
  </si>
  <si>
    <t>Klaus Pondruff</t>
  </si>
  <si>
    <t>Lüdenscheid</t>
  </si>
  <si>
    <t>Dirk Mühlenbeck</t>
  </si>
  <si>
    <t>Thomas Wehner</t>
  </si>
  <si>
    <t>Frank Völzke</t>
  </si>
  <si>
    <t>Gerd Becker</t>
  </si>
  <si>
    <t>Norman Mandel</t>
  </si>
  <si>
    <t>Büttgen</t>
  </si>
  <si>
    <t>Stephan Behrens</t>
  </si>
  <si>
    <t>Sebastian Kube</t>
  </si>
  <si>
    <t>Theo Klein</t>
  </si>
  <si>
    <t>Maike Adam</t>
  </si>
  <si>
    <t>Rolf Lenk</t>
  </si>
  <si>
    <t>Witten</t>
  </si>
  <si>
    <t>Schlagmittel pro Bahn der Mannschaften</t>
  </si>
  <si>
    <t>Verlust gegenüber Optimum</t>
  </si>
  <si>
    <t>Bahn 18</t>
  </si>
  <si>
    <t>Bahn 17</t>
  </si>
  <si>
    <t>Bahn 16</t>
  </si>
  <si>
    <t>Bahn 15</t>
  </si>
  <si>
    <t>Bahn 14</t>
  </si>
  <si>
    <t>Bahn 13</t>
  </si>
  <si>
    <t>Bahn 12</t>
  </si>
  <si>
    <t>Bahn 11</t>
  </si>
  <si>
    <t>Bahn 10</t>
  </si>
  <si>
    <t>Bahn 9</t>
  </si>
  <si>
    <t>Bahn 8</t>
  </si>
  <si>
    <t>Bahn 7</t>
  </si>
  <si>
    <t>Bahn 6</t>
  </si>
  <si>
    <t>Bahn 5</t>
  </si>
  <si>
    <t>Bahn 4</t>
  </si>
  <si>
    <t>Bahn 3</t>
  </si>
  <si>
    <t>Bahn 2</t>
  </si>
  <si>
    <t>Bahn 1</t>
  </si>
  <si>
    <t>Schlag pro Bahn (6er-Mannschaft)</t>
  </si>
  <si>
    <t>1. MT Witten-Herbede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</si>
</sst>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[$-407]d/\ mmm/;@"/>
    <numFmt numFmtId="180" formatCode="d/m;@"/>
    <numFmt numFmtId="181" formatCode="0.000"/>
    <numFmt numFmtId="182" formatCode="dd/mm"/>
    <numFmt numFmtId="183" formatCode="dd/mm/"/>
    <numFmt numFmtId="184" formatCode="dd/\ mm"/>
    <numFmt numFmtId="185" formatCode="dd/\ mm/"/>
    <numFmt numFmtId="186" formatCode="0.00&quot; € Erwachsene&quot;"/>
    <numFmt numFmtId="187" formatCode="0.00&quot; € Jugendliche&quot;"/>
    <numFmt numFmtId="188" formatCode="#,##0.00_ ;[Red]\-#,##0.00\ "/>
    <numFmt numFmtId="189" formatCode="#,##0.0_ ;[Red]\-#,##0.0\ "/>
    <numFmt numFmtId="190" formatCode="#,##0_ ;[Red]\-#,##0\ "/>
    <numFmt numFmtId="191" formatCode="0.00&quot; € Mannschaften&quot;"/>
    <numFmt numFmtId="192" formatCode="0.00&quot; € Mannschaft&quot;"/>
    <numFmt numFmtId="193" formatCode="#,##0.00_ ;\-#,##0.00\ "/>
    <numFmt numFmtId="194" formatCode="0.00&quot; €&quot;"/>
    <numFmt numFmtId="195" formatCode="0.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E+00"/>
    <numFmt numFmtId="205" formatCode=".00"/>
    <numFmt numFmtId="206" formatCode="00"/>
    <numFmt numFmtId="207" formatCode="dd/mm/yy;@"/>
    <numFmt numFmtId="208" formatCode="0.00&quot; € Unkosten/Pokale&quot;"/>
    <numFmt numFmtId="209" formatCode="0.00&quot; € Unkosten&quot;"/>
    <numFmt numFmtId="210" formatCode="[$€-2]\ #,##0;[Red]\-[$€-2]\ #,##0"/>
    <numFmt numFmtId="211" formatCode="0.0&quot; € Erwachsene&quot;"/>
    <numFmt numFmtId="212" formatCode="0.0&quot; € Gesamt&quot;"/>
    <numFmt numFmtId="213" formatCode="0.00&quot; € Gesamt&quot;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dddd\,\ mmmm\ dd\,\ yyyy"/>
    <numFmt numFmtId="223" formatCode="d/m/yy"/>
    <numFmt numFmtId="224" formatCode="0_ ;[Red]\-0\ "/>
  </numFmts>
  <fonts count="72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sz val="10"/>
      <color indexed="14"/>
      <name val="Arial"/>
      <family val="2"/>
    </font>
    <font>
      <sz val="10"/>
      <color indexed="9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7.25"/>
      <color indexed="8"/>
      <name val="Arial"/>
      <family val="0"/>
    </font>
    <font>
      <b/>
      <sz val="12"/>
      <color indexed="8"/>
      <name val="Comic Sans MS"/>
      <family val="0"/>
    </font>
    <font>
      <sz val="12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</fills>
  <borders count="9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2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33" borderId="0" xfId="0" applyFill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6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3" fillId="0" borderId="18" xfId="0" applyNumberFormat="1" applyFont="1" applyBorder="1" applyAlignment="1" applyProtection="1">
      <alignment horizontal="centerContinuous"/>
      <protection locked="0"/>
    </xf>
    <xf numFmtId="14" fontId="14" fillId="0" borderId="18" xfId="0" applyNumberFormat="1" applyFont="1" applyBorder="1" applyAlignment="1" applyProtection="1" quotePrefix="1">
      <alignment horizontal="centerContinuous"/>
      <protection locked="0"/>
    </xf>
    <xf numFmtId="0" fontId="14" fillId="0" borderId="18" xfId="0" applyFont="1" applyBorder="1" applyAlignment="1" applyProtection="1">
      <alignment horizontal="centerContinuous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6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5" fillId="0" borderId="29" xfId="0" applyFont="1" applyBorder="1" applyAlignment="1">
      <alignment/>
    </xf>
    <xf numFmtId="0" fontId="17" fillId="0" borderId="29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6" fontId="5" fillId="0" borderId="33" xfId="0" applyNumberFormat="1" applyFont="1" applyBorder="1" applyAlignment="1" quotePrefix="1">
      <alignment horizontal="center"/>
    </xf>
    <xf numFmtId="16" fontId="5" fillId="0" borderId="34" xfId="0" applyNumberFormat="1" applyFont="1" applyBorder="1" applyAlignment="1" quotePrefix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8" fillId="0" borderId="32" xfId="0" applyFont="1" applyBorder="1" applyAlignment="1">
      <alignment/>
    </xf>
    <xf numFmtId="0" fontId="5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1" fontId="19" fillId="0" borderId="42" xfId="0" applyNumberFormat="1" applyFont="1" applyBorder="1" applyAlignment="1" applyProtection="1">
      <alignment/>
      <protection locked="0"/>
    </xf>
    <xf numFmtId="1" fontId="19" fillId="0" borderId="40" xfId="0" applyNumberFormat="1" applyFont="1" applyBorder="1" applyAlignment="1" applyProtection="1">
      <alignment/>
      <protection locked="0"/>
    </xf>
    <xf numFmtId="1" fontId="19" fillId="0" borderId="43" xfId="0" applyNumberFormat="1" applyFont="1" applyBorder="1" applyAlignment="1" applyProtection="1">
      <alignment/>
      <protection locked="0"/>
    </xf>
    <xf numFmtId="1" fontId="19" fillId="0" borderId="44" xfId="0" applyNumberFormat="1" applyFont="1" applyBorder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 applyProtection="1">
      <alignment/>
      <protection locked="0"/>
    </xf>
    <xf numFmtId="0" fontId="19" fillId="0" borderId="18" xfId="0" applyFont="1" applyBorder="1" applyAlignment="1" applyProtection="1">
      <alignment/>
      <protection locked="0"/>
    </xf>
    <xf numFmtId="0" fontId="19" fillId="0" borderId="45" xfId="0" applyFont="1" applyBorder="1" applyAlignment="1" applyProtection="1">
      <alignment/>
      <protection locked="0"/>
    </xf>
    <xf numFmtId="2" fontId="19" fillId="0" borderId="39" xfId="0" applyNumberFormat="1" applyFont="1" applyBorder="1" applyAlignment="1">
      <alignment vertical="center"/>
    </xf>
    <xf numFmtId="0" fontId="5" fillId="35" borderId="45" xfId="0" applyFont="1" applyFill="1" applyBorder="1" applyAlignment="1" applyProtection="1">
      <alignment horizontal="center" vertical="center"/>
      <protection locked="0"/>
    </xf>
    <xf numFmtId="0" fontId="19" fillId="35" borderId="46" xfId="0" applyFont="1" applyFill="1" applyBorder="1" applyAlignment="1">
      <alignment vertical="center"/>
    </xf>
    <xf numFmtId="0" fontId="20" fillId="0" borderId="4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35" borderId="48" xfId="0" applyFont="1" applyFill="1" applyBorder="1" applyAlignment="1" applyProtection="1">
      <alignment horizontal="center" vertical="center"/>
      <protection locked="0"/>
    </xf>
    <xf numFmtId="0" fontId="19" fillId="35" borderId="49" xfId="0" applyFont="1" applyFill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1" fontId="19" fillId="0" borderId="36" xfId="0" applyNumberFormat="1" applyFont="1" applyBorder="1" applyAlignment="1" applyProtection="1">
      <alignment/>
      <protection locked="0"/>
    </xf>
    <xf numFmtId="1" fontId="19" fillId="0" borderId="51" xfId="0" applyNumberFormat="1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26" xfId="0" applyFont="1" applyBorder="1" applyAlignment="1">
      <alignment vertical="center"/>
    </xf>
    <xf numFmtId="1" fontId="5" fillId="0" borderId="52" xfId="0" applyNumberFormat="1" applyFont="1" applyBorder="1" applyAlignment="1" applyProtection="1">
      <alignment/>
      <protection/>
    </xf>
    <xf numFmtId="1" fontId="5" fillId="0" borderId="53" xfId="0" applyNumberFormat="1" applyFont="1" applyBorder="1" applyAlignment="1" applyProtection="1">
      <alignment/>
      <protection/>
    </xf>
    <xf numFmtId="1" fontId="5" fillId="0" borderId="54" xfId="0" applyNumberFormat="1" applyFont="1" applyBorder="1" applyAlignment="1" applyProtection="1">
      <alignment/>
      <protection/>
    </xf>
    <xf numFmtId="1" fontId="19" fillId="0" borderId="55" xfId="0" applyNumberFormat="1" applyFont="1" applyBorder="1" applyAlignment="1" applyProtection="1">
      <alignment/>
      <protection/>
    </xf>
    <xf numFmtId="1" fontId="5" fillId="0" borderId="56" xfId="0" applyNumberFormat="1" applyFont="1" applyBorder="1" applyAlignment="1" applyProtection="1">
      <alignment/>
      <protection/>
    </xf>
    <xf numFmtId="0" fontId="21" fillId="0" borderId="57" xfId="0" applyFont="1" applyBorder="1" applyAlignment="1" applyProtection="1">
      <alignment/>
      <protection locked="0"/>
    </xf>
    <xf numFmtId="0" fontId="19" fillId="0" borderId="32" xfId="0" applyFont="1" applyBorder="1" applyAlignment="1">
      <alignment vertical="center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1" fontId="19" fillId="0" borderId="61" xfId="0" applyNumberFormat="1" applyFont="1" applyBorder="1" applyAlignment="1" applyProtection="1">
      <alignment/>
      <protection locked="0"/>
    </xf>
    <xf numFmtId="1" fontId="19" fillId="0" borderId="59" xfId="0" applyNumberFormat="1" applyFont="1" applyBorder="1" applyAlignment="1" applyProtection="1">
      <alignment/>
      <protection locked="0"/>
    </xf>
    <xf numFmtId="1" fontId="19" fillId="0" borderId="62" xfId="0" applyNumberFormat="1" applyFont="1" applyBorder="1" applyAlignment="1" applyProtection="1">
      <alignment/>
      <protection locked="0"/>
    </xf>
    <xf numFmtId="0" fontId="19" fillId="0" borderId="44" xfId="0" applyFont="1" applyBorder="1" applyAlignment="1" applyProtection="1">
      <alignment/>
      <protection/>
    </xf>
    <xf numFmtId="0" fontId="21" fillId="0" borderId="45" xfId="0" applyFont="1" applyBorder="1" applyAlignment="1" applyProtection="1">
      <alignment/>
      <protection locked="0"/>
    </xf>
    <xf numFmtId="0" fontId="15" fillId="0" borderId="18" xfId="0" applyFont="1" applyBorder="1" applyAlignment="1">
      <alignment/>
    </xf>
    <xf numFmtId="0" fontId="5" fillId="35" borderId="48" xfId="0" applyFont="1" applyFill="1" applyBorder="1" applyAlignment="1" applyProtection="1">
      <alignment horizontal="center" vertical="center"/>
      <protection locked="0"/>
    </xf>
    <xf numFmtId="1" fontId="19" fillId="0" borderId="35" xfId="0" applyNumberFormat="1" applyFont="1" applyBorder="1" applyAlignment="1" applyProtection="1">
      <alignment/>
      <protection locked="0"/>
    </xf>
    <xf numFmtId="0" fontId="19" fillId="0" borderId="34" xfId="0" applyFont="1" applyBorder="1" applyAlignment="1" applyProtection="1">
      <alignment/>
      <protection/>
    </xf>
    <xf numFmtId="1" fontId="19" fillId="0" borderId="31" xfId="0" applyNumberFormat="1" applyFont="1" applyBorder="1" applyAlignment="1" applyProtection="1">
      <alignment/>
      <protection locked="0"/>
    </xf>
    <xf numFmtId="0" fontId="21" fillId="0" borderId="63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 horizontal="center" vertical="center"/>
      <protection locked="0"/>
    </xf>
    <xf numFmtId="1" fontId="19" fillId="0" borderId="58" xfId="0" applyNumberFormat="1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1" fontId="19" fillId="0" borderId="65" xfId="0" applyNumberFormat="1" applyFont="1" applyBorder="1" applyAlignment="1" applyProtection="1">
      <alignment/>
      <protection locked="0"/>
    </xf>
    <xf numFmtId="1" fontId="19" fillId="0" borderId="25" xfId="0" applyNumberFormat="1" applyFont="1" applyBorder="1" applyAlignment="1" applyProtection="1">
      <alignment/>
      <protection locked="0"/>
    </xf>
    <xf numFmtId="1" fontId="19" fillId="0" borderId="66" xfId="0" applyNumberFormat="1" applyFont="1" applyBorder="1" applyAlignment="1" applyProtection="1">
      <alignment/>
      <protection locked="0"/>
    </xf>
    <xf numFmtId="0" fontId="15" fillId="0" borderId="45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57" xfId="0" applyBorder="1" applyAlignment="1" applyProtection="1">
      <alignment/>
      <protection locked="0"/>
    </xf>
    <xf numFmtId="0" fontId="19" fillId="0" borderId="60" xfId="0" applyFont="1" applyFill="1" applyBorder="1" applyAlignment="1">
      <alignment vertical="center"/>
    </xf>
    <xf numFmtId="0" fontId="19" fillId="0" borderId="58" xfId="0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49" xfId="0" applyFont="1" applyBorder="1" applyAlignment="1">
      <alignment/>
    </xf>
    <xf numFmtId="11" fontId="19" fillId="0" borderId="29" xfId="0" applyNumberFormat="1" applyFont="1" applyBorder="1" applyAlignment="1" applyProtection="1">
      <alignment/>
      <protection locked="0"/>
    </xf>
    <xf numFmtId="1" fontId="19" fillId="0" borderId="29" xfId="0" applyNumberFormat="1" applyFont="1" applyBorder="1" applyAlignment="1" applyProtection="1">
      <alignment/>
      <protection locked="0"/>
    </xf>
    <xf numFmtId="1" fontId="19" fillId="0" borderId="67" xfId="0" applyNumberFormat="1" applyFont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1" fontId="19" fillId="0" borderId="68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1" fontId="19" fillId="0" borderId="36" xfId="0" applyNumberFormat="1" applyFont="1" applyFill="1" applyBorder="1" applyAlignment="1" applyProtection="1">
      <alignment/>
      <protection locked="0"/>
    </xf>
    <xf numFmtId="1" fontId="5" fillId="0" borderId="52" xfId="0" applyNumberFormat="1" applyFont="1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8" fontId="19" fillId="0" borderId="36" xfId="0" applyNumberFormat="1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right"/>
    </xf>
    <xf numFmtId="0" fontId="0" fillId="0" borderId="0" xfId="0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/>
    </xf>
    <xf numFmtId="196" fontId="2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181" fontId="0" fillId="0" borderId="0" xfId="0" applyNumberFormat="1" applyFill="1" applyAlignment="1">
      <alignment horizontal="center"/>
    </xf>
    <xf numFmtId="196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/>
    </xf>
    <xf numFmtId="18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196" fontId="24" fillId="0" borderId="0" xfId="0" applyNumberFormat="1" applyFont="1" applyFill="1" applyAlignment="1">
      <alignment horizontal="center"/>
    </xf>
    <xf numFmtId="0" fontId="23" fillId="36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6" borderId="0" xfId="0" applyFill="1" applyAlignment="1">
      <alignment/>
    </xf>
    <xf numFmtId="0" fontId="23" fillId="36" borderId="0" xfId="0" applyFont="1" applyFill="1" applyAlignment="1">
      <alignment/>
    </xf>
    <xf numFmtId="0" fontId="24" fillId="36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Continuous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9" fillId="0" borderId="3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Continuous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4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left"/>
    </xf>
    <xf numFmtId="0" fontId="19" fillId="0" borderId="21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left" vertical="center"/>
    </xf>
    <xf numFmtId="0" fontId="19" fillId="0" borderId="69" xfId="0" applyFont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35" borderId="36" xfId="0" applyFont="1" applyFill="1" applyBorder="1" applyAlignment="1">
      <alignment horizontal="left" vertical="center"/>
    </xf>
    <xf numFmtId="0" fontId="15" fillId="0" borderId="70" xfId="0" applyFont="1" applyBorder="1" applyAlignment="1">
      <alignment horizontal="center"/>
    </xf>
    <xf numFmtId="0" fontId="19" fillId="0" borderId="59" xfId="0" applyFont="1" applyFill="1" applyBorder="1" applyAlignment="1">
      <alignment horizontal="left" vertical="center"/>
    </xf>
    <xf numFmtId="0" fontId="19" fillId="35" borderId="69" xfId="0" applyFont="1" applyFill="1" applyBorder="1" applyAlignment="1">
      <alignment horizontal="left" vertical="center"/>
    </xf>
    <xf numFmtId="0" fontId="19" fillId="35" borderId="29" xfId="0" applyFont="1" applyFill="1" applyBorder="1" applyAlignment="1">
      <alignment horizontal="left" vertical="center"/>
    </xf>
    <xf numFmtId="0" fontId="22" fillId="0" borderId="71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/>
      <protection locked="0"/>
    </xf>
    <xf numFmtId="0" fontId="15" fillId="0" borderId="70" xfId="0" applyFont="1" applyBorder="1" applyAlignment="1">
      <alignment horizontal="center" vertical="center"/>
    </xf>
    <xf numFmtId="0" fontId="16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8" fillId="37" borderId="16" xfId="0" applyFont="1" applyFill="1" applyBorder="1" applyAlignment="1" applyProtection="1">
      <alignment horizontal="center"/>
      <protection/>
    </xf>
    <xf numFmtId="0" fontId="4" fillId="38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7" fillId="40" borderId="0" xfId="0" applyFont="1" applyFill="1" applyBorder="1" applyAlignment="1" applyProtection="1">
      <alignment horizontal="center"/>
      <protection/>
    </xf>
    <xf numFmtId="0" fontId="7" fillId="39" borderId="0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72" xfId="0" applyBorder="1" applyAlignment="1">
      <alignment/>
    </xf>
    <xf numFmtId="0" fontId="0" fillId="0" borderId="26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77" xfId="0" applyBorder="1" applyAlignment="1">
      <alignment/>
    </xf>
    <xf numFmtId="0" fontId="0" fillId="0" borderId="0" xfId="0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33" borderId="0" xfId="0" applyFill="1" applyAlignment="1">
      <alignment/>
    </xf>
    <xf numFmtId="0" fontId="0" fillId="0" borderId="81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41" borderId="89" xfId="0" applyFill="1" applyBorder="1" applyAlignment="1">
      <alignment horizontal="center"/>
    </xf>
    <xf numFmtId="0" fontId="0" fillId="41" borderId="79" xfId="0" applyFill="1" applyBorder="1" applyAlignment="1">
      <alignment horizontal="center"/>
    </xf>
    <xf numFmtId="0" fontId="0" fillId="41" borderId="80" xfId="0" applyFill="1" applyBorder="1" applyAlignment="1">
      <alignment horizontal="center"/>
    </xf>
    <xf numFmtId="0" fontId="0" fillId="41" borderId="90" xfId="0" applyFill="1" applyBorder="1" applyAlignment="1">
      <alignment horizontal="center"/>
    </xf>
    <xf numFmtId="0" fontId="0" fillId="42" borderId="91" xfId="0" applyFill="1" applyBorder="1" applyAlignment="1">
      <alignment/>
    </xf>
    <xf numFmtId="0" fontId="0" fillId="42" borderId="92" xfId="0" applyFill="1" applyBorder="1" applyAlignment="1">
      <alignment/>
    </xf>
    <xf numFmtId="0" fontId="0" fillId="42" borderId="93" xfId="0" applyFill="1" applyBorder="1" applyAlignment="1">
      <alignment/>
    </xf>
    <xf numFmtId="0" fontId="0" fillId="0" borderId="94" xfId="0" applyBorder="1" applyAlignment="1">
      <alignment/>
    </xf>
    <xf numFmtId="2" fontId="0" fillId="0" borderId="95" xfId="0" applyNumberFormat="1" applyBorder="1" applyAlignment="1">
      <alignment/>
    </xf>
    <xf numFmtId="181" fontId="0" fillId="0" borderId="83" xfId="0" applyNumberFormat="1" applyBorder="1" applyAlignment="1">
      <alignment/>
    </xf>
    <xf numFmtId="0" fontId="0" fillId="0" borderId="84" xfId="0" applyBorder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95" xfId="0" applyBorder="1" applyAlignment="1">
      <alignment/>
    </xf>
    <xf numFmtId="0" fontId="0" fillId="0" borderId="83" xfId="0" applyBorder="1" applyAlignment="1">
      <alignment/>
    </xf>
    <xf numFmtId="0" fontId="0" fillId="43" borderId="0" xfId="0" applyFill="1" applyAlignment="1">
      <alignment/>
    </xf>
    <xf numFmtId="0" fontId="4" fillId="0" borderId="0" xfId="0" applyFont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108"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1.625</c:v>
                </c:pt>
                <c:pt idx="1">
                  <c:v>1.775</c:v>
                </c:pt>
                <c:pt idx="2">
                  <c:v>1.375</c:v>
                </c:pt>
                <c:pt idx="3">
                  <c:v>2.025</c:v>
                </c:pt>
                <c:pt idx="4">
                  <c:v>1.5916666666666666</c:v>
                </c:pt>
                <c:pt idx="5">
                  <c:v>1.9666666666666666</c:v>
                </c:pt>
                <c:pt idx="6">
                  <c:v>1.3583333333333334</c:v>
                </c:pt>
                <c:pt idx="7">
                  <c:v>1.8416666666666666</c:v>
                </c:pt>
                <c:pt idx="8">
                  <c:v>2.158333333333333</c:v>
                </c:pt>
                <c:pt idx="9">
                  <c:v>1.8</c:v>
                </c:pt>
                <c:pt idx="10">
                  <c:v>1.075</c:v>
                </c:pt>
                <c:pt idx="11">
                  <c:v>1.6083333333333334</c:v>
                </c:pt>
                <c:pt idx="12">
                  <c:v>1.85</c:v>
                </c:pt>
                <c:pt idx="13">
                  <c:v>1.7916666666666667</c:v>
                </c:pt>
                <c:pt idx="14">
                  <c:v>2.408333333333333</c:v>
                </c:pt>
                <c:pt idx="15">
                  <c:v>2.075</c:v>
                </c:pt>
                <c:pt idx="16">
                  <c:v>1.9666666666666666</c:v>
                </c:pt>
                <c:pt idx="17">
                  <c:v>1.4833333333333334</c:v>
                </c:pt>
              </c:numCache>
            </c:numRef>
          </c:val>
        </c:ser>
        <c:axId val="41119740"/>
        <c:axId val="64794573"/>
      </c:barChart>
      <c:catAx>
        <c:axId val="4111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4573"/>
        <c:crossesAt val="1"/>
        <c:auto val="1"/>
        <c:lblOffset val="100"/>
        <c:tickLblSkip val="1"/>
        <c:noMultiLvlLbl val="0"/>
      </c:catAx>
      <c:valAx>
        <c:axId val="64794573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1974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1</xdr:row>
      <xdr:rowOff>114300</xdr:rowOff>
    </xdr:from>
    <xdr:to>
      <xdr:col>26</xdr:col>
      <xdr:colOff>161925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323850" y="276225"/>
          <a:ext cx="581025" cy="581025"/>
          <a:chOff x="0" y="141"/>
          <a:chExt cx="880" cy="997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168" y="314"/>
            <a:ext cx="482" cy="480"/>
            <a:chOff x="252" y="214"/>
            <a:chExt cx="397" cy="348"/>
          </a:xfrm>
          <a:solidFill>
            <a:srgbClr val="FFFFFF"/>
          </a:solidFill>
        </xdr:grpSpPr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76200</xdr:colOff>
      <xdr:row>1</xdr:row>
      <xdr:rowOff>114300</xdr:rowOff>
    </xdr:from>
    <xdr:to>
      <xdr:col>52</xdr:col>
      <xdr:colOff>161925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323850" y="276225"/>
          <a:ext cx="581025" cy="581025"/>
          <a:chOff x="0" y="141"/>
          <a:chExt cx="880" cy="997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168" y="314"/>
            <a:ext cx="482" cy="480"/>
            <a:chOff x="252" y="214"/>
            <a:chExt cx="397" cy="348"/>
          </a:xfrm>
          <a:solidFill>
            <a:srgbClr val="FFFFFF"/>
          </a:solidFill>
        </xdr:grpSpPr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Ruppi\Lokale%20Einstellungen\Temporary%20Internet%20Files\Content.IE5\KHEGUHZX\Turnierleitung%201.%20MT%20NBV-Liga%2008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</sheetNames>
    <sheetDataSet>
      <sheetData sheetId="3">
        <row r="3">
          <cell r="D3">
            <v>4</v>
          </cell>
        </row>
        <row r="9">
          <cell r="B9">
            <v>1</v>
          </cell>
        </row>
        <row r="10">
          <cell r="B10">
            <v>2</v>
          </cell>
          <cell r="C10" t="str">
            <v>Adam</v>
          </cell>
          <cell r="D10" t="str">
            <v>Maike</v>
          </cell>
          <cell r="E10">
            <v>37501</v>
          </cell>
          <cell r="G10" t="str">
            <v>x</v>
          </cell>
        </row>
        <row r="11">
          <cell r="B11">
            <v>3</v>
          </cell>
          <cell r="C11" t="str">
            <v>Battling</v>
          </cell>
          <cell r="D11" t="str">
            <v>Hendrik</v>
          </cell>
          <cell r="E11">
            <v>37799</v>
          </cell>
          <cell r="L11" t="str">
            <v>x</v>
          </cell>
        </row>
        <row r="12">
          <cell r="B12">
            <v>4</v>
          </cell>
          <cell r="C12" t="str">
            <v>Behrens</v>
          </cell>
          <cell r="D12" t="str">
            <v>Stephan</v>
          </cell>
          <cell r="E12">
            <v>34186</v>
          </cell>
          <cell r="F12" t="str">
            <v>x</v>
          </cell>
        </row>
        <row r="13">
          <cell r="B13">
            <v>5</v>
          </cell>
          <cell r="C13" t="str">
            <v>Klein</v>
          </cell>
          <cell r="D13" t="str">
            <v>Theo</v>
          </cell>
          <cell r="E13">
            <v>40219</v>
          </cell>
          <cell r="H13" t="str">
            <v>x</v>
          </cell>
        </row>
        <row r="14">
          <cell r="B14">
            <v>6</v>
          </cell>
          <cell r="C14" t="str">
            <v>Kube</v>
          </cell>
          <cell r="D14" t="str">
            <v>Sebastian</v>
          </cell>
          <cell r="E14">
            <v>35655</v>
          </cell>
          <cell r="L14" t="str">
            <v>x</v>
          </cell>
        </row>
        <row r="15">
          <cell r="B15">
            <v>7</v>
          </cell>
          <cell r="C15" t="str">
            <v>Lenk</v>
          </cell>
          <cell r="D15" t="str">
            <v>Rolf</v>
          </cell>
          <cell r="E15">
            <v>61716</v>
          </cell>
          <cell r="J15" t="str">
            <v>x</v>
          </cell>
        </row>
        <row r="16">
          <cell r="B16">
            <v>8</v>
          </cell>
          <cell r="C16" t="str">
            <v>Lüttenberg</v>
          </cell>
          <cell r="D16" t="str">
            <v>Winfried</v>
          </cell>
          <cell r="E16">
            <v>21946</v>
          </cell>
          <cell r="H16" t="str">
            <v>x</v>
          </cell>
        </row>
        <row r="17">
          <cell r="B17">
            <v>9</v>
          </cell>
          <cell r="C17" t="str">
            <v>Reese</v>
          </cell>
          <cell r="D17" t="str">
            <v>Andreas</v>
          </cell>
          <cell r="E17">
            <v>50224</v>
          </cell>
          <cell r="F17" t="str">
            <v>x</v>
          </cell>
        </row>
        <row r="18">
          <cell r="B18">
            <v>10</v>
          </cell>
        </row>
        <row r="19">
          <cell r="B19">
            <v>11</v>
          </cell>
        </row>
        <row r="20">
          <cell r="B20">
            <v>12</v>
          </cell>
          <cell r="C20" t="str">
            <v>Donsbach</v>
          </cell>
          <cell r="D20" t="str">
            <v>Heinz</v>
          </cell>
          <cell r="E20">
            <v>6905</v>
          </cell>
          <cell r="H20" t="str">
            <v>x</v>
          </cell>
        </row>
        <row r="21">
          <cell r="B21">
            <v>13</v>
          </cell>
          <cell r="C21" t="str">
            <v>Inck</v>
          </cell>
          <cell r="D21" t="str">
            <v>Alfred</v>
          </cell>
          <cell r="E21">
            <v>26834</v>
          </cell>
          <cell r="H21" t="str">
            <v>x</v>
          </cell>
        </row>
        <row r="22">
          <cell r="B22">
            <v>14</v>
          </cell>
          <cell r="C22" t="str">
            <v>Inck</v>
          </cell>
          <cell r="D22" t="str">
            <v>Alwine</v>
          </cell>
          <cell r="E22">
            <v>44954</v>
          </cell>
          <cell r="I22" t="str">
            <v>x</v>
          </cell>
        </row>
        <row r="23">
          <cell r="B23">
            <v>15</v>
          </cell>
          <cell r="C23" t="str">
            <v>Jung</v>
          </cell>
          <cell r="D23" t="str">
            <v>Markus</v>
          </cell>
          <cell r="E23">
            <v>40003</v>
          </cell>
          <cell r="F23" t="str">
            <v>x</v>
          </cell>
        </row>
        <row r="24">
          <cell r="B24">
            <v>16</v>
          </cell>
          <cell r="C24" t="str">
            <v>Nahr</v>
          </cell>
          <cell r="D24" t="str">
            <v>Oliver</v>
          </cell>
          <cell r="E24">
            <v>45777</v>
          </cell>
          <cell r="F24" t="str">
            <v>x</v>
          </cell>
        </row>
        <row r="25">
          <cell r="B25">
            <v>17</v>
          </cell>
          <cell r="C25" t="str">
            <v>Roth</v>
          </cell>
          <cell r="D25" t="str">
            <v>Patrick</v>
          </cell>
          <cell r="E25">
            <v>40018</v>
          </cell>
          <cell r="F25" t="str">
            <v>x</v>
          </cell>
        </row>
        <row r="26">
          <cell r="B26">
            <v>18</v>
          </cell>
          <cell r="C26" t="str">
            <v>Schmitt</v>
          </cell>
          <cell r="D26" t="str">
            <v>Jürgen</v>
          </cell>
          <cell r="E26">
            <v>44955</v>
          </cell>
          <cell r="F26" t="str">
            <v>x</v>
          </cell>
        </row>
        <row r="27">
          <cell r="B27">
            <v>19</v>
          </cell>
          <cell r="C27" t="str">
            <v>Schumacher</v>
          </cell>
          <cell r="D27" t="str">
            <v>Klaus</v>
          </cell>
          <cell r="E27">
            <v>3386</v>
          </cell>
          <cell r="J27" t="str">
            <v>x</v>
          </cell>
        </row>
        <row r="28">
          <cell r="B28">
            <v>20</v>
          </cell>
          <cell r="C28" t="str">
            <v>Balzert</v>
          </cell>
          <cell r="D28" t="str">
            <v>Bernd</v>
          </cell>
          <cell r="E28">
            <v>36531</v>
          </cell>
          <cell r="F28" t="str">
            <v>x</v>
          </cell>
        </row>
        <row r="29">
          <cell r="B29">
            <v>21</v>
          </cell>
          <cell r="C29" t="str">
            <v>Heyer</v>
          </cell>
          <cell r="D29" t="str">
            <v>Hans Bernd</v>
          </cell>
          <cell r="E29">
            <v>37254</v>
          </cell>
          <cell r="F29" t="str">
            <v>x</v>
          </cell>
        </row>
        <row r="30">
          <cell r="B30">
            <v>22</v>
          </cell>
        </row>
        <row r="31">
          <cell r="B31">
            <v>23</v>
          </cell>
        </row>
        <row r="32">
          <cell r="B32">
            <v>24</v>
          </cell>
          <cell r="C32" t="str">
            <v>Bogdahn</v>
          </cell>
          <cell r="D32" t="str">
            <v>Volker</v>
          </cell>
          <cell r="E32">
            <v>21681</v>
          </cell>
          <cell r="H32" t="str">
            <v>x</v>
          </cell>
        </row>
        <row r="33">
          <cell r="B33">
            <v>25</v>
          </cell>
          <cell r="C33" t="str">
            <v>Dunker</v>
          </cell>
          <cell r="D33" t="str">
            <v>Sven</v>
          </cell>
          <cell r="E33">
            <v>31362</v>
          </cell>
          <cell r="F33" t="str">
            <v>x</v>
          </cell>
        </row>
        <row r="34">
          <cell r="B34">
            <v>26</v>
          </cell>
          <cell r="C34" t="str">
            <v>Dunker</v>
          </cell>
          <cell r="D34" t="str">
            <v>Klaus</v>
          </cell>
          <cell r="E34">
            <v>18014</v>
          </cell>
          <cell r="H34" t="str">
            <v>x</v>
          </cell>
        </row>
        <row r="35">
          <cell r="B35">
            <v>27</v>
          </cell>
          <cell r="C35" t="str">
            <v>Dunker</v>
          </cell>
          <cell r="D35" t="str">
            <v>Heike</v>
          </cell>
          <cell r="E35">
            <v>43951</v>
          </cell>
          <cell r="I35" t="str">
            <v>x</v>
          </cell>
        </row>
        <row r="36">
          <cell r="B36">
            <v>28</v>
          </cell>
          <cell r="C36" t="str">
            <v>Dunker</v>
          </cell>
          <cell r="D36" t="str">
            <v>Maik</v>
          </cell>
          <cell r="E36">
            <v>47393</v>
          </cell>
          <cell r="F36" t="str">
            <v>x</v>
          </cell>
        </row>
        <row r="37">
          <cell r="B37">
            <v>29</v>
          </cell>
          <cell r="C37" t="str">
            <v>Höpner</v>
          </cell>
          <cell r="D37" t="str">
            <v>Peter</v>
          </cell>
          <cell r="E37">
            <v>46612</v>
          </cell>
          <cell r="H37" t="str">
            <v>x</v>
          </cell>
        </row>
        <row r="38">
          <cell r="B38">
            <v>30</v>
          </cell>
          <cell r="C38" t="str">
            <v>Koll</v>
          </cell>
          <cell r="D38" t="str">
            <v>Max</v>
          </cell>
          <cell r="E38">
            <v>4492</v>
          </cell>
          <cell r="H38" t="str">
            <v>x</v>
          </cell>
        </row>
        <row r="39">
          <cell r="B39">
            <v>31</v>
          </cell>
          <cell r="C39" t="str">
            <v>Koll</v>
          </cell>
          <cell r="D39" t="str">
            <v>Renate</v>
          </cell>
          <cell r="E39">
            <v>36379</v>
          </cell>
          <cell r="I39" t="str">
            <v>x</v>
          </cell>
        </row>
        <row r="40">
          <cell r="B40">
            <v>32</v>
          </cell>
          <cell r="C40" t="str">
            <v>Pondruff</v>
          </cell>
          <cell r="D40" t="str">
            <v>Klaus</v>
          </cell>
          <cell r="E40">
            <v>4095</v>
          </cell>
          <cell r="J40" t="str">
            <v>x</v>
          </cell>
        </row>
        <row r="41">
          <cell r="B41">
            <v>33</v>
          </cell>
          <cell r="C41" t="str">
            <v>Zeisler</v>
          </cell>
          <cell r="D41" t="str">
            <v>Werner</v>
          </cell>
          <cell r="E41">
            <v>4438</v>
          </cell>
          <cell r="J41" t="str">
            <v>x</v>
          </cell>
        </row>
        <row r="42">
          <cell r="B42">
            <v>34</v>
          </cell>
          <cell r="C42" t="str">
            <v>Zeppenfeld</v>
          </cell>
          <cell r="D42" t="str">
            <v>Werner</v>
          </cell>
          <cell r="E42">
            <v>62482</v>
          </cell>
          <cell r="J42" t="str">
            <v>x</v>
          </cell>
        </row>
        <row r="43">
          <cell r="B43">
            <v>35</v>
          </cell>
        </row>
        <row r="44">
          <cell r="B44">
            <v>36</v>
          </cell>
        </row>
        <row r="45">
          <cell r="B45">
            <v>37</v>
          </cell>
          <cell r="C45" t="str">
            <v>Becker</v>
          </cell>
          <cell r="D45" t="str">
            <v>Gerd</v>
          </cell>
          <cell r="E45">
            <v>23924</v>
          </cell>
          <cell r="H45" t="str">
            <v>x</v>
          </cell>
        </row>
        <row r="46">
          <cell r="B46">
            <v>38</v>
          </cell>
          <cell r="C46" t="str">
            <v>Mühlenbeck</v>
          </cell>
          <cell r="D46" t="str">
            <v>Dirk</v>
          </cell>
          <cell r="E46">
            <v>29511</v>
          </cell>
          <cell r="F46" t="str">
            <v>x</v>
          </cell>
        </row>
        <row r="47">
          <cell r="B47">
            <v>39</v>
          </cell>
          <cell r="C47" t="str">
            <v>Mandel</v>
          </cell>
          <cell r="D47" t="str">
            <v>Norman</v>
          </cell>
          <cell r="E47">
            <v>25785</v>
          </cell>
          <cell r="F47" t="str">
            <v>x</v>
          </cell>
        </row>
        <row r="48">
          <cell r="B48">
            <v>40</v>
          </cell>
          <cell r="C48" t="str">
            <v>Quandt</v>
          </cell>
          <cell r="D48" t="str">
            <v>Jürgen</v>
          </cell>
          <cell r="E48">
            <v>24081</v>
          </cell>
          <cell r="F48" t="str">
            <v>x</v>
          </cell>
        </row>
        <row r="49">
          <cell r="B49">
            <v>41</v>
          </cell>
          <cell r="C49" t="str">
            <v>Thimm</v>
          </cell>
          <cell r="D49" t="str">
            <v>Sven</v>
          </cell>
          <cell r="E49">
            <v>25781</v>
          </cell>
          <cell r="F49" t="str">
            <v>x</v>
          </cell>
        </row>
        <row r="50">
          <cell r="B50">
            <v>42</v>
          </cell>
          <cell r="C50" t="str">
            <v>Völzke</v>
          </cell>
          <cell r="D50" t="str">
            <v>Frank</v>
          </cell>
          <cell r="E50">
            <v>37329</v>
          </cell>
          <cell r="F50" t="str">
            <v>x</v>
          </cell>
        </row>
        <row r="51">
          <cell r="B51">
            <v>43</v>
          </cell>
          <cell r="C51" t="str">
            <v>Wehner</v>
          </cell>
          <cell r="D51" t="str">
            <v>Thomas</v>
          </cell>
          <cell r="E51">
            <v>27861</v>
          </cell>
          <cell r="F51" t="str">
            <v>x</v>
          </cell>
        </row>
        <row r="52">
          <cell r="B52">
            <v>44</v>
          </cell>
          <cell r="C52" t="str">
            <v>Wehner</v>
          </cell>
          <cell r="D52" t="str">
            <v>Martina</v>
          </cell>
          <cell r="E52">
            <v>37252</v>
          </cell>
          <cell r="G52" t="str">
            <v>x</v>
          </cell>
        </row>
        <row r="53">
          <cell r="B53">
            <v>45</v>
          </cell>
          <cell r="C53" t="str">
            <v>Rautenberg</v>
          </cell>
          <cell r="D53" t="str">
            <v>Joachim</v>
          </cell>
          <cell r="E53">
            <v>47353</v>
          </cell>
          <cell r="H53" t="str">
            <v>x</v>
          </cell>
        </row>
        <row r="54">
          <cell r="B54">
            <v>46</v>
          </cell>
          <cell r="C54" t="str">
            <v>Küppers</v>
          </cell>
          <cell r="D54" t="str">
            <v>Herbert</v>
          </cell>
          <cell r="E54">
            <v>24079</v>
          </cell>
          <cell r="H54" t="str">
            <v>x</v>
          </cell>
        </row>
        <row r="55">
          <cell r="B55">
            <v>47</v>
          </cell>
        </row>
        <row r="56">
          <cell r="B56">
            <v>48</v>
          </cell>
        </row>
        <row r="57">
          <cell r="B57">
            <v>49</v>
          </cell>
          <cell r="C57" t="str">
            <v>Bröker</v>
          </cell>
          <cell r="D57" t="str">
            <v>Herbert</v>
          </cell>
          <cell r="E57">
            <v>42609</v>
          </cell>
          <cell r="H57" t="str">
            <v>x</v>
          </cell>
        </row>
        <row r="58">
          <cell r="B58">
            <v>50</v>
          </cell>
          <cell r="C58" t="str">
            <v>Mombauer</v>
          </cell>
          <cell r="D58" t="str">
            <v>Marion</v>
          </cell>
          <cell r="E58">
            <v>31014</v>
          </cell>
          <cell r="G58" t="str">
            <v>x</v>
          </cell>
        </row>
        <row r="59">
          <cell r="B59">
            <v>51</v>
          </cell>
          <cell r="C59" t="str">
            <v>Romberg</v>
          </cell>
          <cell r="D59" t="str">
            <v>Silvia</v>
          </cell>
          <cell r="E59">
            <v>35686</v>
          </cell>
          <cell r="I59" t="str">
            <v>x</v>
          </cell>
        </row>
        <row r="60">
          <cell r="B60">
            <v>52</v>
          </cell>
          <cell r="C60" t="str">
            <v>Romberg</v>
          </cell>
          <cell r="D60" t="str">
            <v>Wolfgang</v>
          </cell>
          <cell r="E60">
            <v>6616</v>
          </cell>
          <cell r="H60" t="str">
            <v>x</v>
          </cell>
        </row>
        <row r="61">
          <cell r="B61">
            <v>53</v>
          </cell>
          <cell r="C61" t="str">
            <v>Sabel</v>
          </cell>
          <cell r="D61" t="str">
            <v>Dörte</v>
          </cell>
          <cell r="E61">
            <v>46969</v>
          </cell>
          <cell r="I61" t="str">
            <v>x</v>
          </cell>
        </row>
        <row r="62">
          <cell r="B62">
            <v>54</v>
          </cell>
          <cell r="C62" t="str">
            <v>Schenk</v>
          </cell>
          <cell r="D62" t="str">
            <v>Dieter</v>
          </cell>
          <cell r="E62">
            <v>36618</v>
          </cell>
          <cell r="J62" t="str">
            <v>x</v>
          </cell>
        </row>
        <row r="63">
          <cell r="B63">
            <v>55</v>
          </cell>
          <cell r="C63" t="str">
            <v>Waptis</v>
          </cell>
          <cell r="D63" t="str">
            <v>Burkhard</v>
          </cell>
          <cell r="E63">
            <v>33946</v>
          </cell>
          <cell r="F63" t="str">
            <v>x</v>
          </cell>
        </row>
        <row r="64">
          <cell r="B64">
            <v>56</v>
          </cell>
          <cell r="C64" t="str">
            <v>Mühlen</v>
          </cell>
          <cell r="D64" t="str">
            <v>Heiner</v>
          </cell>
          <cell r="E64">
            <v>6214</v>
          </cell>
          <cell r="J64" t="str">
            <v>x</v>
          </cell>
        </row>
        <row r="65">
          <cell r="B65">
            <v>57</v>
          </cell>
          <cell r="C65" t="str">
            <v>Pfundt</v>
          </cell>
          <cell r="D65" t="str">
            <v>Joachim</v>
          </cell>
          <cell r="E65">
            <v>36616</v>
          </cell>
          <cell r="H65" t="str">
            <v>x</v>
          </cell>
        </row>
        <row r="66">
          <cell r="B66">
            <v>58</v>
          </cell>
        </row>
        <row r="67">
          <cell r="B67">
            <v>59</v>
          </cell>
        </row>
        <row r="68">
          <cell r="B68">
            <v>60</v>
          </cell>
        </row>
        <row r="69">
          <cell r="B69">
            <v>61</v>
          </cell>
        </row>
        <row r="70">
          <cell r="B70">
            <v>62</v>
          </cell>
        </row>
        <row r="71">
          <cell r="B71">
            <v>63</v>
          </cell>
        </row>
        <row r="72">
          <cell r="B72">
            <v>64</v>
          </cell>
        </row>
        <row r="73">
          <cell r="B73">
            <v>65</v>
          </cell>
        </row>
        <row r="74">
          <cell r="B74">
            <v>66</v>
          </cell>
        </row>
        <row r="75">
          <cell r="B75">
            <v>67</v>
          </cell>
        </row>
        <row r="76">
          <cell r="B76">
            <v>68</v>
          </cell>
        </row>
        <row r="77">
          <cell r="B77">
            <v>69</v>
          </cell>
        </row>
        <row r="78">
          <cell r="B78">
            <v>70</v>
          </cell>
        </row>
        <row r="79">
          <cell r="B79">
            <v>71</v>
          </cell>
        </row>
        <row r="80">
          <cell r="B80">
            <v>72</v>
          </cell>
        </row>
        <row r="81">
          <cell r="B81">
            <v>73</v>
          </cell>
        </row>
        <row r="82">
          <cell r="B82">
            <v>74</v>
          </cell>
        </row>
        <row r="83">
          <cell r="B83">
            <v>75</v>
          </cell>
        </row>
        <row r="84">
          <cell r="B84">
            <v>76</v>
          </cell>
        </row>
        <row r="85">
          <cell r="B85">
            <v>77</v>
          </cell>
        </row>
        <row r="86">
          <cell r="B86">
            <v>78</v>
          </cell>
        </row>
        <row r="87">
          <cell r="B87">
            <v>79</v>
          </cell>
        </row>
        <row r="88">
          <cell r="B88">
            <v>80</v>
          </cell>
        </row>
        <row r="89">
          <cell r="B89">
            <v>81</v>
          </cell>
        </row>
        <row r="90">
          <cell r="B90">
            <v>82</v>
          </cell>
        </row>
        <row r="91">
          <cell r="B91">
            <v>83</v>
          </cell>
        </row>
        <row r="92">
          <cell r="B92">
            <v>84</v>
          </cell>
        </row>
        <row r="93">
          <cell r="B93">
            <v>85</v>
          </cell>
        </row>
        <row r="94">
          <cell r="B94">
            <v>86</v>
          </cell>
        </row>
        <row r="95">
          <cell r="B95">
            <v>87</v>
          </cell>
        </row>
        <row r="96">
          <cell r="B96">
            <v>88</v>
          </cell>
        </row>
        <row r="97">
          <cell r="B97">
            <v>89</v>
          </cell>
        </row>
        <row r="98">
          <cell r="B98">
            <v>90</v>
          </cell>
        </row>
        <row r="99">
          <cell r="B99">
            <v>91</v>
          </cell>
        </row>
        <row r="100">
          <cell r="B100">
            <v>92</v>
          </cell>
        </row>
        <row r="101">
          <cell r="B101">
            <v>93</v>
          </cell>
        </row>
        <row r="102">
          <cell r="B102">
            <v>94</v>
          </cell>
        </row>
        <row r="103">
          <cell r="B103">
            <v>95</v>
          </cell>
        </row>
        <row r="104">
          <cell r="B104">
            <v>96</v>
          </cell>
        </row>
        <row r="105">
          <cell r="B105">
            <v>97</v>
          </cell>
        </row>
        <row r="106">
          <cell r="B106">
            <v>98</v>
          </cell>
        </row>
        <row r="107">
          <cell r="B107">
            <v>99</v>
          </cell>
        </row>
        <row r="108">
          <cell r="B108">
            <v>100</v>
          </cell>
        </row>
        <row r="109">
          <cell r="B109">
            <v>101</v>
          </cell>
        </row>
        <row r="110">
          <cell r="B110">
            <v>102</v>
          </cell>
        </row>
        <row r="111">
          <cell r="B111">
            <v>103</v>
          </cell>
        </row>
        <row r="112">
          <cell r="B112">
            <v>104</v>
          </cell>
        </row>
        <row r="113">
          <cell r="B113">
            <v>105</v>
          </cell>
        </row>
        <row r="114">
          <cell r="B114">
            <v>106</v>
          </cell>
        </row>
        <row r="115">
          <cell r="B115">
            <v>107</v>
          </cell>
        </row>
        <row r="116">
          <cell r="B116">
            <v>108</v>
          </cell>
        </row>
        <row r="117">
          <cell r="B117">
            <v>109</v>
          </cell>
        </row>
        <row r="118">
          <cell r="B118">
            <v>110</v>
          </cell>
        </row>
        <row r="119">
          <cell r="B119">
            <v>111</v>
          </cell>
        </row>
        <row r="120">
          <cell r="B120">
            <v>112</v>
          </cell>
        </row>
        <row r="121">
          <cell r="B121">
            <v>113</v>
          </cell>
        </row>
        <row r="122">
          <cell r="B122">
            <v>114</v>
          </cell>
        </row>
        <row r="123">
          <cell r="B123">
            <v>115</v>
          </cell>
        </row>
        <row r="124">
          <cell r="B124">
            <v>116</v>
          </cell>
        </row>
        <row r="125">
          <cell r="B125">
            <v>117</v>
          </cell>
        </row>
        <row r="126">
          <cell r="B126">
            <v>118</v>
          </cell>
        </row>
        <row r="127">
          <cell r="B127">
            <v>119</v>
          </cell>
        </row>
        <row r="128">
          <cell r="B128">
            <v>120</v>
          </cell>
        </row>
        <row r="129">
          <cell r="B129">
            <v>121</v>
          </cell>
        </row>
        <row r="130">
          <cell r="B130">
            <v>122</v>
          </cell>
        </row>
        <row r="131">
          <cell r="B131">
            <v>123</v>
          </cell>
        </row>
        <row r="132">
          <cell r="B132">
            <v>124</v>
          </cell>
        </row>
        <row r="133">
          <cell r="B133">
            <v>125</v>
          </cell>
        </row>
        <row r="134">
          <cell r="B134">
            <v>126</v>
          </cell>
        </row>
        <row r="135">
          <cell r="B135">
            <v>127</v>
          </cell>
        </row>
        <row r="136">
          <cell r="B136">
            <v>128</v>
          </cell>
        </row>
        <row r="137">
          <cell r="B137">
            <v>129</v>
          </cell>
        </row>
        <row r="138">
          <cell r="B138">
            <v>130</v>
          </cell>
        </row>
        <row r="139">
          <cell r="B139">
            <v>131</v>
          </cell>
        </row>
        <row r="140">
          <cell r="B140">
            <v>132</v>
          </cell>
        </row>
        <row r="141">
          <cell r="B141">
            <v>133</v>
          </cell>
        </row>
        <row r="142">
          <cell r="B142">
            <v>134</v>
          </cell>
        </row>
        <row r="143">
          <cell r="B143">
            <v>135</v>
          </cell>
        </row>
        <row r="144">
          <cell r="B144">
            <v>136</v>
          </cell>
        </row>
        <row r="145">
          <cell r="B145">
            <v>137</v>
          </cell>
        </row>
        <row r="146">
          <cell r="B146">
            <v>138</v>
          </cell>
        </row>
        <row r="147">
          <cell r="B147">
            <v>139</v>
          </cell>
        </row>
        <row r="148">
          <cell r="B148">
            <v>140</v>
          </cell>
        </row>
        <row r="149">
          <cell r="B149">
            <v>141</v>
          </cell>
        </row>
        <row r="150">
          <cell r="B150">
            <v>142</v>
          </cell>
        </row>
        <row r="151">
          <cell r="B151">
            <v>143</v>
          </cell>
        </row>
        <row r="152">
          <cell r="B152">
            <v>144</v>
          </cell>
        </row>
        <row r="153">
          <cell r="B153">
            <v>145</v>
          </cell>
        </row>
        <row r="154">
          <cell r="B154">
            <v>146</v>
          </cell>
        </row>
        <row r="155">
          <cell r="B155">
            <v>147</v>
          </cell>
        </row>
        <row r="156">
          <cell r="B156">
            <v>148</v>
          </cell>
        </row>
        <row r="157">
          <cell r="B157">
            <v>149</v>
          </cell>
        </row>
        <row r="158">
          <cell r="B158">
            <v>150</v>
          </cell>
        </row>
      </sheetData>
      <sheetData sheetId="4">
        <row r="6">
          <cell r="L6" t="str">
            <v>1. Spieltag, NBV-Liga 2</v>
          </cell>
        </row>
        <row r="10">
          <cell r="B10" t="str">
            <v>NBV-Abt. 1</v>
          </cell>
          <cell r="O10" t="str">
            <v>06.04.2008</v>
          </cell>
        </row>
        <row r="12">
          <cell r="B12" t="str">
            <v>Witten</v>
          </cell>
        </row>
        <row r="37">
          <cell r="B37" t="str">
            <v>MGC AS Witten</v>
          </cell>
        </row>
        <row r="38">
          <cell r="B38" t="str">
            <v>1. KGC Mönchengladbach</v>
          </cell>
        </row>
        <row r="39">
          <cell r="B39" t="str">
            <v>BGC Bergisch Gladbach</v>
          </cell>
        </row>
        <row r="40">
          <cell r="B40" t="str">
            <v>HMC Büttgen</v>
          </cell>
        </row>
        <row r="41">
          <cell r="B41" t="str">
            <v>MC 62 Lüdenscheid</v>
          </cell>
        </row>
      </sheetData>
      <sheetData sheetId="15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6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9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0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1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2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3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4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5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6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4">
        <row r="2">
          <cell r="A2" t="str">
            <v>AAAAAAAAAA</v>
          </cell>
          <cell r="B2" t="str">
            <v>AAAAAAAAAA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 t="str">
            <v>AAAAAAAAAA</v>
          </cell>
          <cell r="V2" t="str">
            <v>AAAAAAAAAA</v>
          </cell>
          <cell r="AD2" t="str">
            <v>Spiele Spieler</v>
          </cell>
          <cell r="AE2" t="str">
            <v>Spiele Liga</v>
          </cell>
          <cell r="AF2" t="str">
            <v>Differenz</v>
          </cell>
        </row>
        <row r="3">
          <cell r="A3" t="str">
            <v>Adam, Maike</v>
          </cell>
          <cell r="B3" t="str">
            <v>MGC AS Witten</v>
          </cell>
          <cell r="C3" t="str">
            <v>D</v>
          </cell>
          <cell r="D3">
            <v>134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str">
            <v>Adam, Maike</v>
          </cell>
          <cell r="V3" t="str">
            <v>MGC AS Witten</v>
          </cell>
          <cell r="X3">
            <v>134</v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1</v>
          </cell>
          <cell r="AE3">
            <v>0</v>
          </cell>
          <cell r="AF3">
            <v>1</v>
          </cell>
        </row>
        <row r="4">
          <cell r="A4" t="str">
            <v>Battling, Hendrik</v>
          </cell>
          <cell r="B4" t="str">
            <v>MGC AS Witten</v>
          </cell>
          <cell r="C4" t="str">
            <v>Jm</v>
          </cell>
          <cell r="D4">
            <v>119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K4">
            <v>0</v>
          </cell>
          <cell r="L4">
            <v>1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 t="str">
            <v>Battling, Hendrik</v>
          </cell>
          <cell r="V4" t="str">
            <v>MGC AS Witten</v>
          </cell>
          <cell r="X4">
            <v>119</v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1</v>
          </cell>
          <cell r="AE4">
            <v>0</v>
          </cell>
          <cell r="AF4">
            <v>2</v>
          </cell>
        </row>
        <row r="5">
          <cell r="A5" t="str">
            <v>Behrens, Stephan</v>
          </cell>
          <cell r="B5" t="str">
            <v>MGC AS Witten</v>
          </cell>
          <cell r="C5" t="str">
            <v>H</v>
          </cell>
          <cell r="D5">
            <v>115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K5">
            <v>1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 t="str">
            <v>Behrens, Stephan</v>
          </cell>
          <cell r="V5" t="str">
            <v>MGC AS Witten</v>
          </cell>
          <cell r="X5">
            <v>115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1</v>
          </cell>
          <cell r="AE5">
            <v>0</v>
          </cell>
          <cell r="AF5">
            <v>1</v>
          </cell>
        </row>
        <row r="6">
          <cell r="A6" t="str">
            <v>Klein, Theo</v>
          </cell>
          <cell r="B6" t="str">
            <v>MGC AS Witten</v>
          </cell>
          <cell r="C6" t="str">
            <v>Sm1</v>
          </cell>
          <cell r="D6">
            <v>113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K6">
            <v>1</v>
          </cell>
          <cell r="L6">
            <v>1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 t="str">
            <v>Klein, Theo</v>
          </cell>
          <cell r="V6" t="str">
            <v>MGC AS Witten</v>
          </cell>
          <cell r="X6">
            <v>113</v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1</v>
          </cell>
          <cell r="AE6">
            <v>0</v>
          </cell>
          <cell r="AF6">
            <v>1</v>
          </cell>
        </row>
        <row r="7">
          <cell r="A7" t="str">
            <v>Kube, Sebastian</v>
          </cell>
          <cell r="B7" t="str">
            <v>MGC AS Witten</v>
          </cell>
          <cell r="C7" t="str">
            <v>Jm</v>
          </cell>
          <cell r="D7">
            <v>111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K7">
            <v>1</v>
          </cell>
          <cell r="L7">
            <v>1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2</v>
          </cell>
          <cell r="R7">
            <v>0</v>
          </cell>
          <cell r="S7">
            <v>0</v>
          </cell>
          <cell r="T7">
            <v>0</v>
          </cell>
          <cell r="U7" t="str">
            <v>Kube, Sebastian</v>
          </cell>
          <cell r="V7" t="str">
            <v>MGC AS Witten</v>
          </cell>
          <cell r="X7">
            <v>111</v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1</v>
          </cell>
          <cell r="AE7">
            <v>0</v>
          </cell>
          <cell r="AF7">
            <v>2</v>
          </cell>
        </row>
        <row r="8">
          <cell r="A8" t="str">
            <v>Lenk, Rolf</v>
          </cell>
          <cell r="B8" t="str">
            <v>MGC AS Witten</v>
          </cell>
          <cell r="C8" t="str">
            <v>Sm2</v>
          </cell>
          <cell r="D8">
            <v>135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K8">
            <v>1</v>
          </cell>
          <cell r="L8">
            <v>1</v>
          </cell>
          <cell r="M8">
            <v>1</v>
          </cell>
          <cell r="N8">
            <v>0</v>
          </cell>
          <cell r="O8">
            <v>1</v>
          </cell>
          <cell r="P8">
            <v>0</v>
          </cell>
          <cell r="Q8">
            <v>2</v>
          </cell>
          <cell r="R8">
            <v>0</v>
          </cell>
          <cell r="S8">
            <v>0</v>
          </cell>
          <cell r="T8">
            <v>0</v>
          </cell>
          <cell r="U8" t="str">
            <v>Lenk, Rolf</v>
          </cell>
          <cell r="V8" t="str">
            <v>MGC AS Witten</v>
          </cell>
          <cell r="X8">
            <v>135</v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1</v>
          </cell>
          <cell r="AE8">
            <v>0</v>
          </cell>
          <cell r="AF8">
            <v>1</v>
          </cell>
        </row>
        <row r="9">
          <cell r="A9" t="str">
            <v>Lüttenberg, Winfried</v>
          </cell>
          <cell r="B9" t="str">
            <v>MGC AS Witten</v>
          </cell>
          <cell r="C9" t="str">
            <v>dsm1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0</v>
          </cell>
          <cell r="Q9">
            <v>2</v>
          </cell>
          <cell r="R9">
            <v>0</v>
          </cell>
          <cell r="S9">
            <v>0</v>
          </cell>
          <cell r="T9">
            <v>0</v>
          </cell>
          <cell r="U9" t="str">
            <v>Lüttenberg, Winfried</v>
          </cell>
          <cell r="V9" t="str">
            <v>MGC AS Witten</v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0</v>
          </cell>
          <cell r="AE9">
            <v>1</v>
          </cell>
          <cell r="AF9">
            <v>1</v>
          </cell>
        </row>
        <row r="10">
          <cell r="A10" t="str">
            <v>Reese, Andreas</v>
          </cell>
          <cell r="B10" t="str">
            <v>MGC AS Witten</v>
          </cell>
          <cell r="C10" t="str">
            <v>H</v>
          </cell>
          <cell r="D10">
            <v>111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1</v>
          </cell>
          <cell r="P10">
            <v>0</v>
          </cell>
          <cell r="Q10">
            <v>2</v>
          </cell>
          <cell r="R10">
            <v>0</v>
          </cell>
          <cell r="S10">
            <v>0</v>
          </cell>
          <cell r="T10">
            <v>0</v>
          </cell>
          <cell r="U10" t="str">
            <v>Reese, Andreas</v>
          </cell>
          <cell r="V10" t="str">
            <v>MGC AS Witten</v>
          </cell>
          <cell r="X10">
            <v>111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>
            <v>1</v>
          </cell>
          <cell r="AE10">
            <v>0</v>
          </cell>
          <cell r="AF10">
            <v>1</v>
          </cell>
        </row>
        <row r="11">
          <cell r="A11" t="str">
            <v>, </v>
          </cell>
          <cell r="B11">
            <v>0</v>
          </cell>
          <cell r="C11" t="str">
            <v/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K11">
            <v>2</v>
          </cell>
          <cell r="L11">
            <v>1</v>
          </cell>
          <cell r="M11">
            <v>1</v>
          </cell>
          <cell r="N11">
            <v>0</v>
          </cell>
          <cell r="O11">
            <v>1</v>
          </cell>
          <cell r="P11">
            <v>0</v>
          </cell>
          <cell r="Q11">
            <v>2</v>
          </cell>
          <cell r="R11">
            <v>0</v>
          </cell>
          <cell r="S11">
            <v>0</v>
          </cell>
          <cell r="T11">
            <v>0</v>
          </cell>
          <cell r="U11" t="str">
            <v>, </v>
          </cell>
          <cell r="V11">
            <v>0</v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>
            <v>0</v>
          </cell>
          <cell r="AE11">
            <v>1</v>
          </cell>
          <cell r="AF11">
            <v>1</v>
          </cell>
        </row>
        <row r="12">
          <cell r="A12" t="str">
            <v>, </v>
          </cell>
          <cell r="B12">
            <v>0</v>
          </cell>
          <cell r="C12" t="str">
            <v/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K12">
            <v>2</v>
          </cell>
          <cell r="L12">
            <v>1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2</v>
          </cell>
          <cell r="R12">
            <v>0</v>
          </cell>
          <cell r="S12">
            <v>0</v>
          </cell>
          <cell r="T12">
            <v>0</v>
          </cell>
          <cell r="U12" t="str">
            <v>, </v>
          </cell>
          <cell r="V12">
            <v>0</v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1</v>
          </cell>
          <cell r="AF12">
            <v>1</v>
          </cell>
        </row>
        <row r="13">
          <cell r="A13" t="str">
            <v>Donsbach, Heinz</v>
          </cell>
          <cell r="B13" t="str">
            <v>BGC Bergisch Gladbach</v>
          </cell>
          <cell r="C13" t="str">
            <v>Sm1</v>
          </cell>
          <cell r="D13">
            <v>114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K13">
            <v>2</v>
          </cell>
          <cell r="L13">
            <v>1</v>
          </cell>
          <cell r="M13">
            <v>2</v>
          </cell>
          <cell r="N13">
            <v>0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0</v>
          </cell>
          <cell r="T13">
            <v>0</v>
          </cell>
          <cell r="U13" t="str">
            <v>Donsbach, Heinz</v>
          </cell>
          <cell r="V13" t="str">
            <v>BGC Bergisch Gladbach</v>
          </cell>
          <cell r="X13">
            <v>114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>
            <v>1</v>
          </cell>
          <cell r="AE13">
            <v>0</v>
          </cell>
          <cell r="AF13">
            <v>1</v>
          </cell>
        </row>
        <row r="14">
          <cell r="A14" t="str">
            <v>Inck, Alfred</v>
          </cell>
          <cell r="B14" t="str">
            <v>BGC Bergisch Gladbach</v>
          </cell>
          <cell r="C14" t="str">
            <v>Sm1</v>
          </cell>
          <cell r="D14">
            <v>122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K14">
            <v>2</v>
          </cell>
          <cell r="L14">
            <v>1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 t="str">
            <v>Inck, Alfred</v>
          </cell>
          <cell r="V14" t="str">
            <v>BGC Bergisch Gladbach</v>
          </cell>
          <cell r="X14">
            <v>122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1</v>
          </cell>
          <cell r="AE14">
            <v>0</v>
          </cell>
          <cell r="AF14">
            <v>1</v>
          </cell>
        </row>
        <row r="15">
          <cell r="A15" t="str">
            <v>Inck, Alwine</v>
          </cell>
          <cell r="B15" t="str">
            <v>BGC Bergisch Gladbach</v>
          </cell>
          <cell r="C15" t="str">
            <v>Sw1</v>
          </cell>
          <cell r="D15">
            <v>158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K15">
            <v>2</v>
          </cell>
          <cell r="L15">
            <v>1</v>
          </cell>
          <cell r="M15">
            <v>3</v>
          </cell>
          <cell r="N15">
            <v>1</v>
          </cell>
          <cell r="O15">
            <v>1</v>
          </cell>
          <cell r="P15">
            <v>0</v>
          </cell>
          <cell r="Q15">
            <v>2</v>
          </cell>
          <cell r="R15">
            <v>0</v>
          </cell>
          <cell r="S15">
            <v>0</v>
          </cell>
          <cell r="T15">
            <v>0</v>
          </cell>
          <cell r="U15" t="str">
            <v>Inck, Alwine</v>
          </cell>
          <cell r="V15" t="str">
            <v>BGC Bergisch Gladbach</v>
          </cell>
          <cell r="X15">
            <v>158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>
            <v>1</v>
          </cell>
          <cell r="AE15">
            <v>0</v>
          </cell>
          <cell r="AF15">
            <v>1</v>
          </cell>
        </row>
        <row r="16">
          <cell r="A16" t="str">
            <v>Jung, Markus</v>
          </cell>
          <cell r="B16" t="str">
            <v>BGC Bergisch Gladbach</v>
          </cell>
          <cell r="C16" t="str">
            <v>dh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K16">
            <v>2</v>
          </cell>
          <cell r="L16">
            <v>1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2</v>
          </cell>
          <cell r="R16">
            <v>0</v>
          </cell>
          <cell r="S16">
            <v>0</v>
          </cell>
          <cell r="T16">
            <v>0</v>
          </cell>
          <cell r="U16" t="str">
            <v>Jung, Markus</v>
          </cell>
          <cell r="V16" t="str">
            <v>BGC Bergisch Gladbach</v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>
            <v>0</v>
          </cell>
          <cell r="AE16">
            <v>1</v>
          </cell>
          <cell r="AF16">
            <v>1</v>
          </cell>
        </row>
        <row r="17">
          <cell r="A17" t="str">
            <v>Nahr, Oliver</v>
          </cell>
          <cell r="B17" t="str">
            <v>BGC Bergisch Gladbach</v>
          </cell>
          <cell r="C17" t="str">
            <v>H</v>
          </cell>
          <cell r="D17">
            <v>127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K17">
            <v>3</v>
          </cell>
          <cell r="L17">
            <v>1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2</v>
          </cell>
          <cell r="R17">
            <v>0</v>
          </cell>
          <cell r="S17">
            <v>0</v>
          </cell>
          <cell r="T17">
            <v>0</v>
          </cell>
          <cell r="U17" t="str">
            <v>Nahr, Oliver</v>
          </cell>
          <cell r="V17" t="str">
            <v>BGC Bergisch Gladbach</v>
          </cell>
          <cell r="X17">
            <v>127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>
            <v>1</v>
          </cell>
          <cell r="AE17">
            <v>0</v>
          </cell>
          <cell r="AF17">
            <v>1</v>
          </cell>
        </row>
        <row r="18">
          <cell r="A18" t="str">
            <v>Roth, Patrick</v>
          </cell>
          <cell r="B18" t="str">
            <v>BGC Bergisch Gladbach</v>
          </cell>
          <cell r="C18" t="str">
            <v>dh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K18">
            <v>3</v>
          </cell>
          <cell r="L18">
            <v>1</v>
          </cell>
          <cell r="M18">
            <v>3</v>
          </cell>
          <cell r="N18">
            <v>1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U18" t="str">
            <v>Roth, Patrick</v>
          </cell>
          <cell r="V18" t="str">
            <v>BGC Bergisch Gladbach</v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>
            <v>0</v>
          </cell>
          <cell r="AE18">
            <v>1</v>
          </cell>
          <cell r="AF18">
            <v>1</v>
          </cell>
        </row>
        <row r="19">
          <cell r="A19" t="str">
            <v>Schmitt, Jürgen</v>
          </cell>
          <cell r="B19" t="str">
            <v>BGC Bergisch Gladbach</v>
          </cell>
          <cell r="C19" t="str">
            <v>H</v>
          </cell>
          <cell r="D19">
            <v>124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K19">
            <v>4</v>
          </cell>
          <cell r="L19">
            <v>1</v>
          </cell>
          <cell r="M19">
            <v>3</v>
          </cell>
          <cell r="N19">
            <v>1</v>
          </cell>
          <cell r="O19">
            <v>1</v>
          </cell>
          <cell r="P19">
            <v>0</v>
          </cell>
          <cell r="Q19">
            <v>2</v>
          </cell>
          <cell r="R19">
            <v>0</v>
          </cell>
          <cell r="S19">
            <v>0</v>
          </cell>
          <cell r="T19">
            <v>0</v>
          </cell>
          <cell r="U19" t="str">
            <v>Schmitt, Jürgen</v>
          </cell>
          <cell r="V19" t="str">
            <v>BGC Bergisch Gladbach</v>
          </cell>
          <cell r="X19">
            <v>124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>
            <v>1</v>
          </cell>
          <cell r="AE19">
            <v>0</v>
          </cell>
          <cell r="AF19">
            <v>1</v>
          </cell>
        </row>
        <row r="20">
          <cell r="A20" t="str">
            <v>Schumacher, Klaus</v>
          </cell>
          <cell r="B20" t="str">
            <v>BGC Bergisch Gladbach</v>
          </cell>
          <cell r="C20" t="str">
            <v>Sm2</v>
          </cell>
          <cell r="D20">
            <v>127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K20">
            <v>4</v>
          </cell>
          <cell r="L20">
            <v>1</v>
          </cell>
          <cell r="M20">
            <v>3</v>
          </cell>
          <cell r="N20">
            <v>1</v>
          </cell>
          <cell r="O20">
            <v>2</v>
          </cell>
          <cell r="P20">
            <v>0</v>
          </cell>
          <cell r="Q20">
            <v>2</v>
          </cell>
          <cell r="R20">
            <v>0</v>
          </cell>
          <cell r="S20">
            <v>0</v>
          </cell>
          <cell r="T20">
            <v>0</v>
          </cell>
          <cell r="U20" t="str">
            <v>Schumacher, Klaus</v>
          </cell>
          <cell r="V20" t="str">
            <v>BGC Bergisch Gladbach</v>
          </cell>
          <cell r="X20">
            <v>127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>
            <v>1</v>
          </cell>
          <cell r="AE20">
            <v>0</v>
          </cell>
          <cell r="AF20">
            <v>1</v>
          </cell>
        </row>
        <row r="21">
          <cell r="A21" t="str">
            <v>Balzert, Bernd</v>
          </cell>
          <cell r="B21" t="str">
            <v>BGC Bergisch Gladbach</v>
          </cell>
          <cell r="C21" t="str">
            <v>dh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K21">
            <v>4</v>
          </cell>
          <cell r="L21">
            <v>1</v>
          </cell>
          <cell r="M21">
            <v>3</v>
          </cell>
          <cell r="N21">
            <v>1</v>
          </cell>
          <cell r="O21">
            <v>2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0</v>
          </cell>
          <cell r="U21" t="str">
            <v>Balzert, Bernd</v>
          </cell>
          <cell r="V21" t="str">
            <v>BGC Bergisch Gladbach</v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1</v>
          </cell>
          <cell r="AF21">
            <v>1</v>
          </cell>
        </row>
        <row r="22">
          <cell r="A22" t="str">
            <v>Heyer, Hans Bernd</v>
          </cell>
          <cell r="B22" t="str">
            <v>BGC Bergisch Gladbach</v>
          </cell>
          <cell r="C22" t="str">
            <v>H</v>
          </cell>
          <cell r="D22">
            <v>134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K22">
            <v>5</v>
          </cell>
          <cell r="L22">
            <v>1</v>
          </cell>
          <cell r="M22">
            <v>3</v>
          </cell>
          <cell r="N22">
            <v>1</v>
          </cell>
          <cell r="O22">
            <v>2</v>
          </cell>
          <cell r="P22">
            <v>0</v>
          </cell>
          <cell r="Q22">
            <v>2</v>
          </cell>
          <cell r="R22">
            <v>0</v>
          </cell>
          <cell r="S22">
            <v>0</v>
          </cell>
          <cell r="T22">
            <v>0</v>
          </cell>
          <cell r="U22" t="str">
            <v>Heyer, Hans Bernd</v>
          </cell>
          <cell r="V22" t="str">
            <v>BGC Bergisch Gladbach</v>
          </cell>
          <cell r="X22">
            <v>134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1</v>
          </cell>
          <cell r="AE22">
            <v>0</v>
          </cell>
          <cell r="AF22">
            <v>1</v>
          </cell>
        </row>
        <row r="23">
          <cell r="A23" t="str">
            <v>, </v>
          </cell>
          <cell r="B23">
            <v>0</v>
          </cell>
          <cell r="C23" t="str">
            <v/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K23">
            <v>5</v>
          </cell>
          <cell r="L23">
            <v>1</v>
          </cell>
          <cell r="M23">
            <v>3</v>
          </cell>
          <cell r="N23">
            <v>1</v>
          </cell>
          <cell r="O23">
            <v>2</v>
          </cell>
          <cell r="P23">
            <v>0</v>
          </cell>
          <cell r="Q23">
            <v>2</v>
          </cell>
          <cell r="R23">
            <v>0</v>
          </cell>
          <cell r="S23">
            <v>0</v>
          </cell>
          <cell r="T23">
            <v>0</v>
          </cell>
          <cell r="U23" t="str">
            <v>, </v>
          </cell>
          <cell r="V23">
            <v>0</v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>
            <v>0</v>
          </cell>
          <cell r="AE23">
            <v>1</v>
          </cell>
          <cell r="AF23">
            <v>1</v>
          </cell>
        </row>
        <row r="24">
          <cell r="A24" t="str">
            <v>, </v>
          </cell>
          <cell r="B24">
            <v>0</v>
          </cell>
          <cell r="C24" t="str">
            <v/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K24">
            <v>5</v>
          </cell>
          <cell r="L24">
            <v>1</v>
          </cell>
          <cell r="M24">
            <v>3</v>
          </cell>
          <cell r="N24">
            <v>1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0</v>
          </cell>
          <cell r="T24">
            <v>0</v>
          </cell>
          <cell r="U24" t="str">
            <v>, </v>
          </cell>
          <cell r="V24">
            <v>0</v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>
            <v>0</v>
          </cell>
          <cell r="AE24">
            <v>1</v>
          </cell>
          <cell r="AF24">
            <v>1</v>
          </cell>
        </row>
        <row r="25">
          <cell r="A25" t="str">
            <v>Bogdahn, Volker</v>
          </cell>
          <cell r="B25" t="str">
            <v>MC 62 Lüdenscheid</v>
          </cell>
          <cell r="C25" t="str">
            <v>Sm1</v>
          </cell>
          <cell r="D25">
            <v>126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K25">
            <v>5</v>
          </cell>
          <cell r="L25">
            <v>1</v>
          </cell>
          <cell r="M25">
            <v>4</v>
          </cell>
          <cell r="N25">
            <v>1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  <cell r="S25">
            <v>0</v>
          </cell>
          <cell r="T25">
            <v>0</v>
          </cell>
          <cell r="U25" t="str">
            <v>Bogdahn, Volker</v>
          </cell>
          <cell r="V25" t="str">
            <v>MC 62 Lüdenscheid</v>
          </cell>
          <cell r="X25">
            <v>126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>
            <v>1</v>
          </cell>
          <cell r="AE25">
            <v>0</v>
          </cell>
          <cell r="AF25">
            <v>1</v>
          </cell>
        </row>
        <row r="26">
          <cell r="A26" t="str">
            <v>Dunker, Sven</v>
          </cell>
          <cell r="B26" t="str">
            <v>MC 62 Lüdenscheid</v>
          </cell>
          <cell r="C26" t="str">
            <v>dh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K26">
            <v>5</v>
          </cell>
          <cell r="L26">
            <v>1</v>
          </cell>
          <cell r="M26">
            <v>4</v>
          </cell>
          <cell r="N26">
            <v>1</v>
          </cell>
          <cell r="O26">
            <v>2</v>
          </cell>
          <cell r="P26">
            <v>0</v>
          </cell>
          <cell r="Q26">
            <v>2</v>
          </cell>
          <cell r="R26">
            <v>0</v>
          </cell>
          <cell r="S26">
            <v>0</v>
          </cell>
          <cell r="T26">
            <v>0</v>
          </cell>
          <cell r="U26" t="str">
            <v>Dunker, Sven</v>
          </cell>
          <cell r="V26" t="str">
            <v>MC 62 Lüdenscheid</v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1</v>
          </cell>
          <cell r="AF26">
            <v>1</v>
          </cell>
        </row>
        <row r="27">
          <cell r="A27" t="str">
            <v>Dunker, Klaus</v>
          </cell>
          <cell r="B27" t="str">
            <v>MC 62 Lüdenscheid</v>
          </cell>
          <cell r="C27" t="str">
            <v>Sm1</v>
          </cell>
          <cell r="D27">
            <v>119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K27">
            <v>5</v>
          </cell>
          <cell r="L27">
            <v>1</v>
          </cell>
          <cell r="M27">
            <v>5</v>
          </cell>
          <cell r="N27">
            <v>1</v>
          </cell>
          <cell r="O27">
            <v>2</v>
          </cell>
          <cell r="P27">
            <v>0</v>
          </cell>
          <cell r="Q27">
            <v>2</v>
          </cell>
          <cell r="R27">
            <v>0</v>
          </cell>
          <cell r="S27">
            <v>0</v>
          </cell>
          <cell r="T27">
            <v>0</v>
          </cell>
          <cell r="U27" t="str">
            <v>Dunker, Klaus</v>
          </cell>
          <cell r="V27" t="str">
            <v>MC 62 Lüdenscheid</v>
          </cell>
          <cell r="X27">
            <v>119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>
            <v>1</v>
          </cell>
          <cell r="AE27">
            <v>0</v>
          </cell>
          <cell r="AF27">
            <v>1</v>
          </cell>
        </row>
        <row r="28">
          <cell r="A28" t="str">
            <v>Dunker, Heike</v>
          </cell>
          <cell r="B28" t="str">
            <v>MC 62 Lüdenscheid</v>
          </cell>
          <cell r="C28" t="str">
            <v>Sw1</v>
          </cell>
          <cell r="D28">
            <v>141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K28">
            <v>5</v>
          </cell>
          <cell r="L28">
            <v>1</v>
          </cell>
          <cell r="M28">
            <v>5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R28">
            <v>0</v>
          </cell>
          <cell r="S28">
            <v>0</v>
          </cell>
          <cell r="T28">
            <v>0</v>
          </cell>
          <cell r="U28" t="str">
            <v>Dunker, Heike</v>
          </cell>
          <cell r="V28" t="str">
            <v>MC 62 Lüdenscheid</v>
          </cell>
          <cell r="X28">
            <v>141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>
            <v>1</v>
          </cell>
          <cell r="AE28">
            <v>0</v>
          </cell>
          <cell r="AF28">
            <v>1</v>
          </cell>
        </row>
        <row r="29">
          <cell r="A29" t="str">
            <v>Dunker, Maik</v>
          </cell>
          <cell r="B29" t="str">
            <v>MC 62 Lüdenscheid</v>
          </cell>
          <cell r="C29" t="str">
            <v>H</v>
          </cell>
          <cell r="D29">
            <v>125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K29">
            <v>6</v>
          </cell>
          <cell r="L29">
            <v>1</v>
          </cell>
          <cell r="M29">
            <v>5</v>
          </cell>
          <cell r="N29">
            <v>2</v>
          </cell>
          <cell r="O29">
            <v>2</v>
          </cell>
          <cell r="P29">
            <v>0</v>
          </cell>
          <cell r="Q29">
            <v>2</v>
          </cell>
          <cell r="R29">
            <v>0</v>
          </cell>
          <cell r="S29">
            <v>0</v>
          </cell>
          <cell r="T29">
            <v>0</v>
          </cell>
          <cell r="U29" t="str">
            <v>Dunker, Maik</v>
          </cell>
          <cell r="V29" t="str">
            <v>MC 62 Lüdenscheid</v>
          </cell>
          <cell r="X29">
            <v>125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>
            <v>1</v>
          </cell>
          <cell r="AE29">
            <v>0</v>
          </cell>
          <cell r="AF29">
            <v>1</v>
          </cell>
        </row>
        <row r="30">
          <cell r="A30" t="str">
            <v>Höpner, Peter</v>
          </cell>
          <cell r="B30" t="str">
            <v>MC 62 Lüdenscheid</v>
          </cell>
          <cell r="C30" t="str">
            <v>Sm1</v>
          </cell>
          <cell r="D30">
            <v>123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K30">
            <v>6</v>
          </cell>
          <cell r="L30">
            <v>1</v>
          </cell>
          <cell r="M30">
            <v>6</v>
          </cell>
          <cell r="N30">
            <v>2</v>
          </cell>
          <cell r="O30">
            <v>2</v>
          </cell>
          <cell r="P30">
            <v>0</v>
          </cell>
          <cell r="Q30">
            <v>2</v>
          </cell>
          <cell r="R30">
            <v>0</v>
          </cell>
          <cell r="S30">
            <v>0</v>
          </cell>
          <cell r="T30">
            <v>0</v>
          </cell>
          <cell r="U30" t="str">
            <v>Höpner, Peter</v>
          </cell>
          <cell r="V30" t="str">
            <v>MC 62 Lüdenscheid</v>
          </cell>
          <cell r="X30">
            <v>123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1</v>
          </cell>
          <cell r="AE30">
            <v>0</v>
          </cell>
          <cell r="AF30">
            <v>1</v>
          </cell>
        </row>
        <row r="31">
          <cell r="A31" t="str">
            <v>Koll, Max</v>
          </cell>
          <cell r="B31" t="str">
            <v>MC 62 Lüdenscheid</v>
          </cell>
          <cell r="C31" t="str">
            <v>Sm1</v>
          </cell>
          <cell r="D31">
            <v>123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K31">
            <v>6</v>
          </cell>
          <cell r="L31">
            <v>1</v>
          </cell>
          <cell r="M31">
            <v>7</v>
          </cell>
          <cell r="N31">
            <v>2</v>
          </cell>
          <cell r="O31">
            <v>2</v>
          </cell>
          <cell r="P31">
            <v>0</v>
          </cell>
          <cell r="Q31">
            <v>2</v>
          </cell>
          <cell r="R31">
            <v>0</v>
          </cell>
          <cell r="S31">
            <v>0</v>
          </cell>
          <cell r="T31">
            <v>0</v>
          </cell>
          <cell r="U31" t="str">
            <v>Koll, Max</v>
          </cell>
          <cell r="V31" t="str">
            <v>MC 62 Lüdenscheid</v>
          </cell>
          <cell r="X31">
            <v>123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>
            <v>1</v>
          </cell>
          <cell r="AE31">
            <v>0</v>
          </cell>
          <cell r="AF31">
            <v>1</v>
          </cell>
        </row>
        <row r="32">
          <cell r="A32" t="str">
            <v>Koll, Renate</v>
          </cell>
          <cell r="B32" t="str">
            <v>MC 62 Lüdenscheid</v>
          </cell>
          <cell r="C32" t="str">
            <v>Sw1</v>
          </cell>
          <cell r="D32">
            <v>134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K32">
            <v>6</v>
          </cell>
          <cell r="L32">
            <v>1</v>
          </cell>
          <cell r="M32">
            <v>7</v>
          </cell>
          <cell r="N32">
            <v>3</v>
          </cell>
          <cell r="O32">
            <v>2</v>
          </cell>
          <cell r="P32">
            <v>0</v>
          </cell>
          <cell r="Q32">
            <v>2</v>
          </cell>
          <cell r="R32">
            <v>0</v>
          </cell>
          <cell r="S32">
            <v>0</v>
          </cell>
          <cell r="T32">
            <v>0</v>
          </cell>
          <cell r="U32" t="str">
            <v>Koll, Renate</v>
          </cell>
          <cell r="V32" t="str">
            <v>MC 62 Lüdenscheid</v>
          </cell>
          <cell r="X32">
            <v>134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1</v>
          </cell>
          <cell r="AE32">
            <v>0</v>
          </cell>
          <cell r="AF32">
            <v>1</v>
          </cell>
        </row>
        <row r="33">
          <cell r="A33" t="str">
            <v>Pondruff, Klaus</v>
          </cell>
          <cell r="B33" t="str">
            <v>MC 62 Lüdenscheid</v>
          </cell>
          <cell r="C33" t="str">
            <v>Sm2</v>
          </cell>
          <cell r="D33">
            <v>134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K33">
            <v>6</v>
          </cell>
          <cell r="L33">
            <v>1</v>
          </cell>
          <cell r="M33">
            <v>7</v>
          </cell>
          <cell r="N33">
            <v>3</v>
          </cell>
          <cell r="O33">
            <v>3</v>
          </cell>
          <cell r="P33">
            <v>0</v>
          </cell>
          <cell r="Q33">
            <v>2</v>
          </cell>
          <cell r="R33">
            <v>0</v>
          </cell>
          <cell r="S33">
            <v>0</v>
          </cell>
          <cell r="T33">
            <v>0</v>
          </cell>
          <cell r="U33" t="str">
            <v>Pondruff, Klaus</v>
          </cell>
          <cell r="V33" t="str">
            <v>MC 62 Lüdenscheid</v>
          </cell>
          <cell r="X33">
            <v>134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>
            <v>1</v>
          </cell>
          <cell r="AE33">
            <v>0</v>
          </cell>
          <cell r="AF33">
            <v>1</v>
          </cell>
        </row>
        <row r="34">
          <cell r="A34" t="str">
            <v>Zeisler, Werner</v>
          </cell>
          <cell r="B34" t="str">
            <v>MC 62 Lüdenscheid</v>
          </cell>
          <cell r="C34" t="str">
            <v>Sm2</v>
          </cell>
          <cell r="D34">
            <v>131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K34">
            <v>6</v>
          </cell>
          <cell r="L34">
            <v>1</v>
          </cell>
          <cell r="M34">
            <v>7</v>
          </cell>
          <cell r="N34">
            <v>3</v>
          </cell>
          <cell r="O34">
            <v>4</v>
          </cell>
          <cell r="P34">
            <v>0</v>
          </cell>
          <cell r="Q34">
            <v>2</v>
          </cell>
          <cell r="R34">
            <v>0</v>
          </cell>
          <cell r="S34">
            <v>0</v>
          </cell>
          <cell r="T34">
            <v>0</v>
          </cell>
          <cell r="U34" t="str">
            <v>Zeisler, Werner</v>
          </cell>
          <cell r="V34" t="str">
            <v>MC 62 Lüdenscheid</v>
          </cell>
          <cell r="X34">
            <v>131</v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>
            <v>1</v>
          </cell>
          <cell r="AE34">
            <v>0</v>
          </cell>
          <cell r="AF34">
            <v>1</v>
          </cell>
        </row>
        <row r="35">
          <cell r="A35" t="str">
            <v>Zeppenfeld, Werner</v>
          </cell>
          <cell r="B35" t="str">
            <v>MC 62 Lüdenscheid</v>
          </cell>
          <cell r="C35" t="str">
            <v>dsm2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K35">
            <v>6</v>
          </cell>
          <cell r="L35">
            <v>1</v>
          </cell>
          <cell r="M35">
            <v>7</v>
          </cell>
          <cell r="N35">
            <v>3</v>
          </cell>
          <cell r="O35">
            <v>4</v>
          </cell>
          <cell r="P35">
            <v>0</v>
          </cell>
          <cell r="Q35">
            <v>2</v>
          </cell>
          <cell r="R35">
            <v>0</v>
          </cell>
          <cell r="S35">
            <v>0</v>
          </cell>
          <cell r="T35">
            <v>0</v>
          </cell>
          <cell r="U35" t="str">
            <v>Zeppenfeld, Werner</v>
          </cell>
          <cell r="V35" t="str">
            <v>MC 62 Lüdenscheid</v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>
            <v>0</v>
          </cell>
          <cell r="AE35">
            <v>1</v>
          </cell>
          <cell r="AF35">
            <v>1</v>
          </cell>
        </row>
        <row r="36">
          <cell r="A36" t="str">
            <v>, </v>
          </cell>
          <cell r="B36">
            <v>0</v>
          </cell>
          <cell r="C36" t="str">
            <v/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K36">
            <v>6</v>
          </cell>
          <cell r="L36">
            <v>1</v>
          </cell>
          <cell r="M36">
            <v>7</v>
          </cell>
          <cell r="N36">
            <v>3</v>
          </cell>
          <cell r="O36">
            <v>4</v>
          </cell>
          <cell r="P36">
            <v>0</v>
          </cell>
          <cell r="Q36">
            <v>2</v>
          </cell>
          <cell r="R36">
            <v>0</v>
          </cell>
          <cell r="S36">
            <v>0</v>
          </cell>
          <cell r="T36">
            <v>0</v>
          </cell>
          <cell r="U36" t="str">
            <v>, </v>
          </cell>
          <cell r="V36">
            <v>0</v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>
            <v>0</v>
          </cell>
          <cell r="AE36">
            <v>1</v>
          </cell>
          <cell r="AF36">
            <v>1</v>
          </cell>
        </row>
        <row r="37">
          <cell r="A37" t="str">
            <v>, </v>
          </cell>
          <cell r="B37">
            <v>0</v>
          </cell>
          <cell r="C37" t="str">
            <v/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K37">
            <v>6</v>
          </cell>
          <cell r="L37">
            <v>1</v>
          </cell>
          <cell r="M37">
            <v>7</v>
          </cell>
          <cell r="N37">
            <v>3</v>
          </cell>
          <cell r="O37">
            <v>4</v>
          </cell>
          <cell r="P37">
            <v>0</v>
          </cell>
          <cell r="Q37">
            <v>2</v>
          </cell>
          <cell r="R37">
            <v>0</v>
          </cell>
          <cell r="S37">
            <v>0</v>
          </cell>
          <cell r="T37">
            <v>0</v>
          </cell>
          <cell r="U37" t="str">
            <v>, </v>
          </cell>
          <cell r="V37">
            <v>0</v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>
            <v>0</v>
          </cell>
          <cell r="AE37">
            <v>1</v>
          </cell>
          <cell r="AF37">
            <v>1</v>
          </cell>
        </row>
        <row r="38">
          <cell r="A38" t="str">
            <v>Becker, Gerd</v>
          </cell>
          <cell r="B38" t="str">
            <v>HMC Büttgen</v>
          </cell>
          <cell r="C38" t="str">
            <v>Sm1</v>
          </cell>
          <cell r="D38">
            <v>128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K38">
            <v>6</v>
          </cell>
          <cell r="L38">
            <v>1</v>
          </cell>
          <cell r="M38">
            <v>8</v>
          </cell>
          <cell r="N38">
            <v>3</v>
          </cell>
          <cell r="O38">
            <v>4</v>
          </cell>
          <cell r="P38">
            <v>0</v>
          </cell>
          <cell r="Q38">
            <v>2</v>
          </cell>
          <cell r="R38">
            <v>0</v>
          </cell>
          <cell r="S38">
            <v>0</v>
          </cell>
          <cell r="T38">
            <v>0</v>
          </cell>
          <cell r="U38" t="str">
            <v>Becker, Gerd</v>
          </cell>
          <cell r="V38" t="str">
            <v>HMC Büttgen</v>
          </cell>
          <cell r="X38">
            <v>128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>
            <v>1</v>
          </cell>
          <cell r="AE38">
            <v>0</v>
          </cell>
          <cell r="AF38">
            <v>1</v>
          </cell>
        </row>
        <row r="39">
          <cell r="A39" t="str">
            <v>Mühlenbeck, Dirk</v>
          </cell>
          <cell r="B39" t="str">
            <v>HMC Büttgen</v>
          </cell>
          <cell r="C39" t="str">
            <v>H</v>
          </cell>
          <cell r="D39">
            <v>129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K39">
            <v>7</v>
          </cell>
          <cell r="L39">
            <v>1</v>
          </cell>
          <cell r="M39">
            <v>8</v>
          </cell>
          <cell r="N39">
            <v>3</v>
          </cell>
          <cell r="O39">
            <v>4</v>
          </cell>
          <cell r="P39">
            <v>0</v>
          </cell>
          <cell r="Q39">
            <v>2</v>
          </cell>
          <cell r="R39">
            <v>0</v>
          </cell>
          <cell r="S39">
            <v>0</v>
          </cell>
          <cell r="T39">
            <v>0</v>
          </cell>
          <cell r="U39" t="str">
            <v>Mühlenbeck, Dirk</v>
          </cell>
          <cell r="V39" t="str">
            <v>HMC Büttgen</v>
          </cell>
          <cell r="X39">
            <v>129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>
            <v>1</v>
          </cell>
          <cell r="AE39">
            <v>0</v>
          </cell>
          <cell r="AF39">
            <v>1</v>
          </cell>
        </row>
        <row r="40">
          <cell r="A40" t="str">
            <v>Mandel, Norman</v>
          </cell>
          <cell r="B40" t="str">
            <v>HMC Büttgen</v>
          </cell>
          <cell r="C40" t="str">
            <v>H</v>
          </cell>
          <cell r="D40">
            <v>133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K40">
            <v>8</v>
          </cell>
          <cell r="L40">
            <v>1</v>
          </cell>
          <cell r="M40">
            <v>8</v>
          </cell>
          <cell r="N40">
            <v>3</v>
          </cell>
          <cell r="O40">
            <v>4</v>
          </cell>
          <cell r="P40">
            <v>0</v>
          </cell>
          <cell r="Q40">
            <v>2</v>
          </cell>
          <cell r="R40">
            <v>0</v>
          </cell>
          <cell r="S40">
            <v>0</v>
          </cell>
          <cell r="T40">
            <v>0</v>
          </cell>
          <cell r="U40" t="str">
            <v>Mandel, Norman</v>
          </cell>
          <cell r="V40" t="str">
            <v>HMC Büttgen</v>
          </cell>
          <cell r="X40">
            <v>133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>
            <v>1</v>
          </cell>
          <cell r="AE40">
            <v>0</v>
          </cell>
          <cell r="AF40">
            <v>1</v>
          </cell>
        </row>
        <row r="41">
          <cell r="A41" t="str">
            <v>Quandt, Jürgen</v>
          </cell>
          <cell r="B41" t="str">
            <v>HMC Büttgen</v>
          </cell>
          <cell r="C41" t="str">
            <v>H</v>
          </cell>
          <cell r="D41">
            <v>120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K41">
            <v>9</v>
          </cell>
          <cell r="L41">
            <v>1</v>
          </cell>
          <cell r="M41">
            <v>8</v>
          </cell>
          <cell r="N41">
            <v>3</v>
          </cell>
          <cell r="O41">
            <v>4</v>
          </cell>
          <cell r="P41">
            <v>0</v>
          </cell>
          <cell r="Q41">
            <v>2</v>
          </cell>
          <cell r="R41">
            <v>0</v>
          </cell>
          <cell r="S41">
            <v>0</v>
          </cell>
          <cell r="T41">
            <v>0</v>
          </cell>
          <cell r="U41" t="str">
            <v>Quandt, Jürgen</v>
          </cell>
          <cell r="V41" t="str">
            <v>HMC Büttgen</v>
          </cell>
          <cell r="X41">
            <v>120</v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>
            <v>1</v>
          </cell>
          <cell r="AE41">
            <v>0</v>
          </cell>
          <cell r="AF41">
            <v>1</v>
          </cell>
        </row>
        <row r="42">
          <cell r="A42" t="str">
            <v>Thimm, Sven</v>
          </cell>
          <cell r="B42" t="str">
            <v>HMC Büttgen</v>
          </cell>
          <cell r="C42" t="str">
            <v>H</v>
          </cell>
          <cell r="D42">
            <v>124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K42">
            <v>10</v>
          </cell>
          <cell r="L42">
            <v>1</v>
          </cell>
          <cell r="M42">
            <v>8</v>
          </cell>
          <cell r="N42">
            <v>3</v>
          </cell>
          <cell r="O42">
            <v>4</v>
          </cell>
          <cell r="P42">
            <v>0</v>
          </cell>
          <cell r="Q42">
            <v>2</v>
          </cell>
          <cell r="R42">
            <v>0</v>
          </cell>
          <cell r="S42">
            <v>0</v>
          </cell>
          <cell r="T42">
            <v>0</v>
          </cell>
          <cell r="U42" t="str">
            <v>Thimm, Sven</v>
          </cell>
          <cell r="V42" t="str">
            <v>HMC Büttgen</v>
          </cell>
          <cell r="X42">
            <v>124</v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>
            <v>1</v>
          </cell>
          <cell r="AE42">
            <v>0</v>
          </cell>
          <cell r="AF42">
            <v>1</v>
          </cell>
        </row>
        <row r="43">
          <cell r="A43" t="str">
            <v>Völzke, Frank</v>
          </cell>
          <cell r="B43" t="str">
            <v>HMC Büttgen</v>
          </cell>
          <cell r="C43" t="str">
            <v>H</v>
          </cell>
          <cell r="D43">
            <v>121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K43">
            <v>11</v>
          </cell>
          <cell r="L43">
            <v>1</v>
          </cell>
          <cell r="M43">
            <v>8</v>
          </cell>
          <cell r="N43">
            <v>3</v>
          </cell>
          <cell r="O43">
            <v>4</v>
          </cell>
          <cell r="P43">
            <v>0</v>
          </cell>
          <cell r="Q43">
            <v>2</v>
          </cell>
          <cell r="R43">
            <v>0</v>
          </cell>
          <cell r="S43">
            <v>0</v>
          </cell>
          <cell r="T43">
            <v>0</v>
          </cell>
          <cell r="U43" t="str">
            <v>Völzke, Frank</v>
          </cell>
          <cell r="V43" t="str">
            <v>HMC Büttgen</v>
          </cell>
          <cell r="X43">
            <v>121</v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>
            <v>1</v>
          </cell>
          <cell r="AE43">
            <v>0</v>
          </cell>
          <cell r="AF43">
            <v>1</v>
          </cell>
        </row>
        <row r="44">
          <cell r="A44" t="str">
            <v>Wehner, Thomas</v>
          </cell>
          <cell r="B44" t="str">
            <v>HMC Büttgen</v>
          </cell>
          <cell r="C44" t="str">
            <v>H</v>
          </cell>
          <cell r="D44">
            <v>122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K44">
            <v>12</v>
          </cell>
          <cell r="L44">
            <v>1</v>
          </cell>
          <cell r="M44">
            <v>8</v>
          </cell>
          <cell r="N44">
            <v>3</v>
          </cell>
          <cell r="O44">
            <v>4</v>
          </cell>
          <cell r="P44">
            <v>0</v>
          </cell>
          <cell r="Q44">
            <v>2</v>
          </cell>
          <cell r="R44">
            <v>0</v>
          </cell>
          <cell r="S44">
            <v>0</v>
          </cell>
          <cell r="T44">
            <v>0</v>
          </cell>
          <cell r="U44" t="str">
            <v>Wehner, Thomas</v>
          </cell>
          <cell r="V44" t="str">
            <v>HMC Büttgen</v>
          </cell>
          <cell r="X44">
            <v>122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1</v>
          </cell>
          <cell r="AE44">
            <v>0</v>
          </cell>
          <cell r="AF44">
            <v>1</v>
          </cell>
        </row>
        <row r="45">
          <cell r="A45" t="str">
            <v>Wehner, Martina</v>
          </cell>
          <cell r="B45" t="str">
            <v>HMC Büttgen</v>
          </cell>
          <cell r="C45" t="str">
            <v>D</v>
          </cell>
          <cell r="D45">
            <v>153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K45">
            <v>12</v>
          </cell>
          <cell r="L45">
            <v>2</v>
          </cell>
          <cell r="M45">
            <v>8</v>
          </cell>
          <cell r="N45">
            <v>3</v>
          </cell>
          <cell r="O45">
            <v>4</v>
          </cell>
          <cell r="P45">
            <v>0</v>
          </cell>
          <cell r="Q45">
            <v>2</v>
          </cell>
          <cell r="R45">
            <v>0</v>
          </cell>
          <cell r="S45">
            <v>0</v>
          </cell>
          <cell r="T45">
            <v>0</v>
          </cell>
          <cell r="U45" t="str">
            <v>Wehner, Martina</v>
          </cell>
          <cell r="V45" t="str">
            <v>HMC Büttgen</v>
          </cell>
          <cell r="X45">
            <v>153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1</v>
          </cell>
          <cell r="AE45">
            <v>0</v>
          </cell>
          <cell r="AF45">
            <v>1</v>
          </cell>
        </row>
        <row r="46">
          <cell r="A46" t="str">
            <v>Rautenberg, Joachim</v>
          </cell>
          <cell r="B46" t="str">
            <v>HMC Büttgen</v>
          </cell>
          <cell r="C46" t="str">
            <v>Sm1</v>
          </cell>
          <cell r="D46">
            <v>135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K46">
            <v>12</v>
          </cell>
          <cell r="L46">
            <v>2</v>
          </cell>
          <cell r="M46">
            <v>9</v>
          </cell>
          <cell r="N46">
            <v>3</v>
          </cell>
          <cell r="O46">
            <v>4</v>
          </cell>
          <cell r="P46">
            <v>0</v>
          </cell>
          <cell r="Q46">
            <v>2</v>
          </cell>
          <cell r="R46">
            <v>0</v>
          </cell>
          <cell r="S46">
            <v>0</v>
          </cell>
          <cell r="T46">
            <v>0</v>
          </cell>
          <cell r="U46" t="str">
            <v>Rautenberg, Joachim</v>
          </cell>
          <cell r="V46" t="str">
            <v>HMC Büttgen</v>
          </cell>
          <cell r="X46">
            <v>135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1</v>
          </cell>
          <cell r="AE46">
            <v>0</v>
          </cell>
          <cell r="AF46">
            <v>1</v>
          </cell>
        </row>
        <row r="47">
          <cell r="A47" t="str">
            <v>Küppers, Herbert</v>
          </cell>
          <cell r="B47" t="str">
            <v>HMC Büttgen</v>
          </cell>
          <cell r="C47" t="str">
            <v>dsm1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K47">
            <v>12</v>
          </cell>
          <cell r="L47">
            <v>2</v>
          </cell>
          <cell r="M47">
            <v>9</v>
          </cell>
          <cell r="N47">
            <v>3</v>
          </cell>
          <cell r="O47">
            <v>4</v>
          </cell>
          <cell r="P47">
            <v>0</v>
          </cell>
          <cell r="Q47">
            <v>2</v>
          </cell>
          <cell r="R47">
            <v>0</v>
          </cell>
          <cell r="S47">
            <v>0</v>
          </cell>
          <cell r="T47">
            <v>0</v>
          </cell>
          <cell r="U47" t="str">
            <v>Küppers, Herbert</v>
          </cell>
          <cell r="V47" t="str">
            <v>HMC Büttgen</v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1</v>
          </cell>
          <cell r="AF47">
            <v>1</v>
          </cell>
        </row>
        <row r="48">
          <cell r="A48" t="str">
            <v>, </v>
          </cell>
          <cell r="B48">
            <v>0</v>
          </cell>
          <cell r="C48" t="str">
            <v/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K48">
            <v>12</v>
          </cell>
          <cell r="L48">
            <v>2</v>
          </cell>
          <cell r="M48">
            <v>9</v>
          </cell>
          <cell r="N48">
            <v>3</v>
          </cell>
          <cell r="O48">
            <v>4</v>
          </cell>
          <cell r="P48">
            <v>0</v>
          </cell>
          <cell r="Q48">
            <v>2</v>
          </cell>
          <cell r="R48">
            <v>0</v>
          </cell>
          <cell r="S48">
            <v>0</v>
          </cell>
          <cell r="T48">
            <v>0</v>
          </cell>
          <cell r="U48" t="str">
            <v>, </v>
          </cell>
          <cell r="V48">
            <v>0</v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>
            <v>0</v>
          </cell>
          <cell r="AE48">
            <v>1</v>
          </cell>
          <cell r="AF48">
            <v>1</v>
          </cell>
        </row>
        <row r="49">
          <cell r="A49" t="str">
            <v>, </v>
          </cell>
          <cell r="B49">
            <v>0</v>
          </cell>
          <cell r="C49" t="str">
            <v/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K49">
            <v>12</v>
          </cell>
          <cell r="L49">
            <v>2</v>
          </cell>
          <cell r="M49">
            <v>9</v>
          </cell>
          <cell r="N49">
            <v>3</v>
          </cell>
          <cell r="O49">
            <v>4</v>
          </cell>
          <cell r="P49">
            <v>0</v>
          </cell>
          <cell r="Q49">
            <v>2</v>
          </cell>
          <cell r="R49">
            <v>0</v>
          </cell>
          <cell r="S49">
            <v>0</v>
          </cell>
          <cell r="T49">
            <v>0</v>
          </cell>
          <cell r="U49" t="str">
            <v>, </v>
          </cell>
          <cell r="V49">
            <v>0</v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>
            <v>0</v>
          </cell>
          <cell r="AE49">
            <v>1</v>
          </cell>
          <cell r="AF49">
            <v>1</v>
          </cell>
        </row>
        <row r="50">
          <cell r="A50" t="str">
            <v>Bröker, Herbert</v>
          </cell>
          <cell r="B50" t="str">
            <v>1. KGC Mönchengladbach</v>
          </cell>
          <cell r="C50" t="str">
            <v>Sm1</v>
          </cell>
          <cell r="D50">
            <v>144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K50">
            <v>12</v>
          </cell>
          <cell r="L50">
            <v>2</v>
          </cell>
          <cell r="M50">
            <v>10</v>
          </cell>
          <cell r="N50">
            <v>3</v>
          </cell>
          <cell r="O50">
            <v>4</v>
          </cell>
          <cell r="P50">
            <v>0</v>
          </cell>
          <cell r="Q50">
            <v>2</v>
          </cell>
          <cell r="R50">
            <v>0</v>
          </cell>
          <cell r="S50">
            <v>0</v>
          </cell>
          <cell r="T50">
            <v>0</v>
          </cell>
          <cell r="U50" t="str">
            <v>Bröker, Herbert</v>
          </cell>
          <cell r="V50" t="str">
            <v>1. KGC Mönchengladbach</v>
          </cell>
          <cell r="X50">
            <v>144</v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>
            <v>1</v>
          </cell>
          <cell r="AE50">
            <v>0</v>
          </cell>
          <cell r="AF50">
            <v>1</v>
          </cell>
        </row>
        <row r="51">
          <cell r="A51" t="str">
            <v>Mombauer, Marion</v>
          </cell>
          <cell r="B51" t="str">
            <v>1. KGC Mönchengladbach</v>
          </cell>
          <cell r="C51" t="str">
            <v>D</v>
          </cell>
          <cell r="D51">
            <v>127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K51">
            <v>12</v>
          </cell>
          <cell r="L51">
            <v>3</v>
          </cell>
          <cell r="M51">
            <v>10</v>
          </cell>
          <cell r="N51">
            <v>3</v>
          </cell>
          <cell r="O51">
            <v>4</v>
          </cell>
          <cell r="P51">
            <v>0</v>
          </cell>
          <cell r="Q51">
            <v>2</v>
          </cell>
          <cell r="R51">
            <v>0</v>
          </cell>
          <cell r="S51">
            <v>0</v>
          </cell>
          <cell r="T51">
            <v>0</v>
          </cell>
          <cell r="U51" t="str">
            <v>Mombauer, Marion</v>
          </cell>
          <cell r="V51" t="str">
            <v>1. KGC Mönchengladbach</v>
          </cell>
          <cell r="X51">
            <v>127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1</v>
          </cell>
          <cell r="AE51">
            <v>0</v>
          </cell>
          <cell r="AF51">
            <v>1</v>
          </cell>
        </row>
        <row r="52">
          <cell r="A52" t="str">
            <v>Romberg, Silvia</v>
          </cell>
          <cell r="B52" t="str">
            <v>1. KGC Mönchengladbach</v>
          </cell>
          <cell r="C52" t="str">
            <v>Sw1</v>
          </cell>
          <cell r="D52">
            <v>150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K52">
            <v>12</v>
          </cell>
          <cell r="L52">
            <v>3</v>
          </cell>
          <cell r="M52">
            <v>10</v>
          </cell>
          <cell r="N52">
            <v>4</v>
          </cell>
          <cell r="O52">
            <v>4</v>
          </cell>
          <cell r="P52">
            <v>0</v>
          </cell>
          <cell r="Q52">
            <v>2</v>
          </cell>
          <cell r="R52">
            <v>0</v>
          </cell>
          <cell r="S52">
            <v>0</v>
          </cell>
          <cell r="T52">
            <v>0</v>
          </cell>
          <cell r="U52" t="str">
            <v>Romberg, Silvia</v>
          </cell>
          <cell r="V52" t="str">
            <v>1. KGC Mönchengladbach</v>
          </cell>
          <cell r="X52">
            <v>150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1</v>
          </cell>
          <cell r="AE52">
            <v>0</v>
          </cell>
          <cell r="AF52">
            <v>1</v>
          </cell>
        </row>
        <row r="53">
          <cell r="A53" t="str">
            <v>Romberg, Wolfgang</v>
          </cell>
          <cell r="B53" t="str">
            <v>1. KGC Mönchengladbach</v>
          </cell>
          <cell r="C53" t="str">
            <v>Sm1</v>
          </cell>
          <cell r="D53">
            <v>137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K53">
            <v>12</v>
          </cell>
          <cell r="L53">
            <v>3</v>
          </cell>
          <cell r="M53">
            <v>11</v>
          </cell>
          <cell r="N53">
            <v>4</v>
          </cell>
          <cell r="O53">
            <v>4</v>
          </cell>
          <cell r="P53">
            <v>0</v>
          </cell>
          <cell r="Q53">
            <v>2</v>
          </cell>
          <cell r="R53">
            <v>0</v>
          </cell>
          <cell r="S53">
            <v>0</v>
          </cell>
          <cell r="T53">
            <v>0</v>
          </cell>
          <cell r="U53" t="str">
            <v>Romberg, Wolfgang</v>
          </cell>
          <cell r="V53" t="str">
            <v>1. KGC Mönchengladbach</v>
          </cell>
          <cell r="X53">
            <v>137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1</v>
          </cell>
          <cell r="AE53">
            <v>0</v>
          </cell>
          <cell r="AF53">
            <v>1</v>
          </cell>
        </row>
        <row r="54">
          <cell r="A54" t="str">
            <v>Sabel, Dörte</v>
          </cell>
          <cell r="B54" t="str">
            <v>1. KGC Mönchengladbach</v>
          </cell>
          <cell r="C54" t="str">
            <v>dsw1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K54">
            <v>12</v>
          </cell>
          <cell r="L54">
            <v>3</v>
          </cell>
          <cell r="M54">
            <v>11</v>
          </cell>
          <cell r="N54">
            <v>4</v>
          </cell>
          <cell r="O54">
            <v>4</v>
          </cell>
          <cell r="P54">
            <v>0</v>
          </cell>
          <cell r="Q54">
            <v>2</v>
          </cell>
          <cell r="R54">
            <v>0</v>
          </cell>
          <cell r="S54">
            <v>0</v>
          </cell>
          <cell r="T54">
            <v>0</v>
          </cell>
          <cell r="U54" t="str">
            <v>Sabel, Dörte</v>
          </cell>
          <cell r="V54" t="str">
            <v>1. KGC Mönchengladbach</v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>
            <v>0</v>
          </cell>
          <cell r="AE54">
            <v>1</v>
          </cell>
          <cell r="AF54">
            <v>1</v>
          </cell>
        </row>
        <row r="55">
          <cell r="A55" t="str">
            <v>Schenk, Dieter</v>
          </cell>
          <cell r="B55" t="str">
            <v>1. KGC Mönchengladbach</v>
          </cell>
          <cell r="C55" t="str">
            <v>Sm2</v>
          </cell>
          <cell r="D55">
            <v>123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K55">
            <v>12</v>
          </cell>
          <cell r="L55">
            <v>3</v>
          </cell>
          <cell r="M55">
            <v>11</v>
          </cell>
          <cell r="N55">
            <v>4</v>
          </cell>
          <cell r="O55">
            <v>5</v>
          </cell>
          <cell r="P55">
            <v>0</v>
          </cell>
          <cell r="Q55">
            <v>2</v>
          </cell>
          <cell r="R55">
            <v>0</v>
          </cell>
          <cell r="S55">
            <v>0</v>
          </cell>
          <cell r="T55">
            <v>0</v>
          </cell>
          <cell r="U55" t="str">
            <v>Schenk, Dieter</v>
          </cell>
          <cell r="V55" t="str">
            <v>1. KGC Mönchengladbach</v>
          </cell>
          <cell r="X55">
            <v>123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1</v>
          </cell>
          <cell r="AE55">
            <v>0</v>
          </cell>
          <cell r="AF55">
            <v>1</v>
          </cell>
        </row>
        <row r="56">
          <cell r="A56" t="str">
            <v>Waptis, Burkhard</v>
          </cell>
          <cell r="B56" t="str">
            <v>1. KGC Mönchengladbach</v>
          </cell>
          <cell r="C56" t="str">
            <v>H</v>
          </cell>
          <cell r="D56">
            <v>140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K56">
            <v>13</v>
          </cell>
          <cell r="L56">
            <v>3</v>
          </cell>
          <cell r="M56">
            <v>11</v>
          </cell>
          <cell r="N56">
            <v>4</v>
          </cell>
          <cell r="O56">
            <v>5</v>
          </cell>
          <cell r="P56">
            <v>0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 t="str">
            <v>Waptis, Burkhard</v>
          </cell>
          <cell r="V56" t="str">
            <v>1. KGC Mönchengladbach</v>
          </cell>
          <cell r="X56">
            <v>140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>
            <v>1</v>
          </cell>
          <cell r="AE56">
            <v>0</v>
          </cell>
          <cell r="AF56">
            <v>1</v>
          </cell>
        </row>
        <row r="57">
          <cell r="A57" t="str">
            <v>Mühlen, Heiner</v>
          </cell>
          <cell r="B57" t="str">
            <v>1. KGC Mönchengladbach</v>
          </cell>
          <cell r="C57" t="str">
            <v>Sm2</v>
          </cell>
          <cell r="D57">
            <v>139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K57">
            <v>13</v>
          </cell>
          <cell r="L57">
            <v>3</v>
          </cell>
          <cell r="M57">
            <v>11</v>
          </cell>
          <cell r="N57">
            <v>4</v>
          </cell>
          <cell r="O57">
            <v>6</v>
          </cell>
          <cell r="P57">
            <v>0</v>
          </cell>
          <cell r="Q57">
            <v>2</v>
          </cell>
          <cell r="R57">
            <v>0</v>
          </cell>
          <cell r="S57">
            <v>0</v>
          </cell>
          <cell r="T57">
            <v>0</v>
          </cell>
          <cell r="U57" t="str">
            <v>Mühlen, Heiner</v>
          </cell>
          <cell r="V57" t="str">
            <v>1. KGC Mönchengladbach</v>
          </cell>
          <cell r="X57">
            <v>139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1</v>
          </cell>
          <cell r="AE57">
            <v>0</v>
          </cell>
          <cell r="AF57">
            <v>1</v>
          </cell>
        </row>
        <row r="58">
          <cell r="A58" t="str">
            <v>Pfundt, Joachim</v>
          </cell>
          <cell r="B58" t="str">
            <v>1. KGC Mönchengladbach</v>
          </cell>
          <cell r="C58" t="str">
            <v>dsm1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K58">
            <v>13</v>
          </cell>
          <cell r="L58">
            <v>3</v>
          </cell>
          <cell r="M58">
            <v>11</v>
          </cell>
          <cell r="N58">
            <v>4</v>
          </cell>
          <cell r="O58">
            <v>6</v>
          </cell>
          <cell r="P58">
            <v>0</v>
          </cell>
          <cell r="Q58">
            <v>2</v>
          </cell>
          <cell r="R58">
            <v>0</v>
          </cell>
          <cell r="S58">
            <v>0</v>
          </cell>
          <cell r="T58">
            <v>0</v>
          </cell>
          <cell r="U58" t="str">
            <v>Pfundt, Joachim</v>
          </cell>
          <cell r="V58" t="str">
            <v>1. KGC Mönchengladbach</v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1</v>
          </cell>
          <cell r="AF58">
            <v>1</v>
          </cell>
        </row>
        <row r="59">
          <cell r="A59" t="str">
            <v>, </v>
          </cell>
          <cell r="B59">
            <v>0</v>
          </cell>
          <cell r="C59" t="str">
            <v/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  <cell r="I59" t="e">
            <v>#N/A</v>
          </cell>
          <cell r="K59">
            <v>13</v>
          </cell>
          <cell r="L59">
            <v>3</v>
          </cell>
          <cell r="M59">
            <v>11</v>
          </cell>
          <cell r="N59">
            <v>4</v>
          </cell>
          <cell r="O59">
            <v>6</v>
          </cell>
          <cell r="P59">
            <v>0</v>
          </cell>
          <cell r="Q59">
            <v>2</v>
          </cell>
          <cell r="R59">
            <v>0</v>
          </cell>
          <cell r="S59">
            <v>0</v>
          </cell>
          <cell r="T59">
            <v>0</v>
          </cell>
          <cell r="U59" t="str">
            <v>, </v>
          </cell>
          <cell r="V59">
            <v>0</v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>
            <v>0</v>
          </cell>
          <cell r="AE59">
            <v>1</v>
          </cell>
          <cell r="AF59">
            <v>1</v>
          </cell>
        </row>
        <row r="60">
          <cell r="A60" t="str">
            <v>, </v>
          </cell>
          <cell r="B60">
            <v>0</v>
          </cell>
          <cell r="C60" t="str">
            <v/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K60">
            <v>13</v>
          </cell>
          <cell r="L60">
            <v>3</v>
          </cell>
          <cell r="M60">
            <v>11</v>
          </cell>
          <cell r="N60">
            <v>4</v>
          </cell>
          <cell r="O60">
            <v>6</v>
          </cell>
          <cell r="P60">
            <v>0</v>
          </cell>
          <cell r="Q60">
            <v>2</v>
          </cell>
          <cell r="R60">
            <v>0</v>
          </cell>
          <cell r="S60">
            <v>0</v>
          </cell>
          <cell r="T60">
            <v>0</v>
          </cell>
          <cell r="U60" t="str">
            <v>, </v>
          </cell>
          <cell r="V60">
            <v>0</v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1</v>
          </cell>
          <cell r="AF60">
            <v>1</v>
          </cell>
        </row>
        <row r="61">
          <cell r="A61" t="str">
            <v>, </v>
          </cell>
          <cell r="B61">
            <v>0</v>
          </cell>
          <cell r="C61" t="str">
            <v/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  <cell r="I61" t="e">
            <v>#N/A</v>
          </cell>
          <cell r="K61">
            <v>13</v>
          </cell>
          <cell r="L61">
            <v>3</v>
          </cell>
          <cell r="M61">
            <v>11</v>
          </cell>
          <cell r="N61">
            <v>4</v>
          </cell>
          <cell r="O61">
            <v>6</v>
          </cell>
          <cell r="P61">
            <v>0</v>
          </cell>
          <cell r="Q61">
            <v>2</v>
          </cell>
          <cell r="R61">
            <v>0</v>
          </cell>
          <cell r="S61">
            <v>0</v>
          </cell>
          <cell r="T61">
            <v>0</v>
          </cell>
          <cell r="U61" t="str">
            <v>, </v>
          </cell>
          <cell r="V61">
            <v>0</v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>
            <v>0</v>
          </cell>
          <cell r="AE61">
            <v>1</v>
          </cell>
          <cell r="AF61">
            <v>1</v>
          </cell>
        </row>
        <row r="62">
          <cell r="A62" t="str">
            <v>, </v>
          </cell>
          <cell r="B62">
            <v>0</v>
          </cell>
          <cell r="C62" t="str">
            <v/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K62">
            <v>13</v>
          </cell>
          <cell r="L62">
            <v>3</v>
          </cell>
          <cell r="M62">
            <v>11</v>
          </cell>
          <cell r="N62">
            <v>4</v>
          </cell>
          <cell r="O62">
            <v>6</v>
          </cell>
          <cell r="P62">
            <v>0</v>
          </cell>
          <cell r="Q62">
            <v>2</v>
          </cell>
          <cell r="R62">
            <v>0</v>
          </cell>
          <cell r="S62">
            <v>0</v>
          </cell>
          <cell r="T62">
            <v>0</v>
          </cell>
          <cell r="U62" t="str">
            <v>, </v>
          </cell>
          <cell r="V62">
            <v>0</v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1</v>
          </cell>
          <cell r="AF62">
            <v>1</v>
          </cell>
        </row>
        <row r="63">
          <cell r="A63" t="str">
            <v>, </v>
          </cell>
          <cell r="B63">
            <v>0</v>
          </cell>
          <cell r="C63" t="str">
            <v/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K63">
            <v>13</v>
          </cell>
          <cell r="L63">
            <v>3</v>
          </cell>
          <cell r="M63">
            <v>11</v>
          </cell>
          <cell r="N63">
            <v>4</v>
          </cell>
          <cell r="O63">
            <v>6</v>
          </cell>
          <cell r="P63">
            <v>0</v>
          </cell>
          <cell r="Q63">
            <v>2</v>
          </cell>
          <cell r="R63">
            <v>0</v>
          </cell>
          <cell r="S63">
            <v>0</v>
          </cell>
          <cell r="T63">
            <v>0</v>
          </cell>
          <cell r="U63" t="str">
            <v>, </v>
          </cell>
          <cell r="V63">
            <v>0</v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>
            <v>0</v>
          </cell>
          <cell r="AE63">
            <v>1</v>
          </cell>
          <cell r="AF63">
            <v>1</v>
          </cell>
        </row>
        <row r="64">
          <cell r="A64" t="str">
            <v>, </v>
          </cell>
          <cell r="B64">
            <v>0</v>
          </cell>
          <cell r="C64" t="str">
            <v/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K64">
            <v>13</v>
          </cell>
          <cell r="L64">
            <v>3</v>
          </cell>
          <cell r="M64">
            <v>11</v>
          </cell>
          <cell r="N64">
            <v>4</v>
          </cell>
          <cell r="O64">
            <v>6</v>
          </cell>
          <cell r="P64">
            <v>0</v>
          </cell>
          <cell r="Q64">
            <v>2</v>
          </cell>
          <cell r="R64">
            <v>0</v>
          </cell>
          <cell r="S64">
            <v>0</v>
          </cell>
          <cell r="T64">
            <v>0</v>
          </cell>
          <cell r="U64" t="str">
            <v>, </v>
          </cell>
          <cell r="V64">
            <v>0</v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>
            <v>0</v>
          </cell>
          <cell r="AE64">
            <v>1</v>
          </cell>
          <cell r="AF64">
            <v>1</v>
          </cell>
        </row>
        <row r="65">
          <cell r="A65" t="str">
            <v>, </v>
          </cell>
          <cell r="B65">
            <v>0</v>
          </cell>
          <cell r="C65" t="str">
            <v/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  <cell r="I65" t="e">
            <v>#N/A</v>
          </cell>
          <cell r="K65">
            <v>13</v>
          </cell>
          <cell r="L65">
            <v>3</v>
          </cell>
          <cell r="M65">
            <v>11</v>
          </cell>
          <cell r="N65">
            <v>4</v>
          </cell>
          <cell r="O65">
            <v>6</v>
          </cell>
          <cell r="P65">
            <v>0</v>
          </cell>
          <cell r="Q65">
            <v>2</v>
          </cell>
          <cell r="R65">
            <v>0</v>
          </cell>
          <cell r="S65">
            <v>0</v>
          </cell>
          <cell r="T65">
            <v>0</v>
          </cell>
          <cell r="U65" t="str">
            <v>, </v>
          </cell>
          <cell r="V65">
            <v>0</v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1</v>
          </cell>
          <cell r="AF65">
            <v>1</v>
          </cell>
        </row>
        <row r="66">
          <cell r="A66" t="str">
            <v>, </v>
          </cell>
          <cell r="B66">
            <v>0</v>
          </cell>
          <cell r="C66" t="str">
            <v/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K66">
            <v>13</v>
          </cell>
          <cell r="L66">
            <v>3</v>
          </cell>
          <cell r="M66">
            <v>11</v>
          </cell>
          <cell r="N66">
            <v>4</v>
          </cell>
          <cell r="O66">
            <v>6</v>
          </cell>
          <cell r="P66">
            <v>0</v>
          </cell>
          <cell r="Q66">
            <v>2</v>
          </cell>
          <cell r="R66">
            <v>0</v>
          </cell>
          <cell r="S66">
            <v>0</v>
          </cell>
          <cell r="T66">
            <v>0</v>
          </cell>
          <cell r="U66" t="str">
            <v>, </v>
          </cell>
          <cell r="V66">
            <v>0</v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>
            <v>0</v>
          </cell>
          <cell r="AE66">
            <v>1</v>
          </cell>
          <cell r="AF66">
            <v>1</v>
          </cell>
        </row>
        <row r="67">
          <cell r="A67" t="str">
            <v>, </v>
          </cell>
          <cell r="B67">
            <v>0</v>
          </cell>
          <cell r="C67" t="str">
            <v/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  <cell r="I67" t="e">
            <v>#N/A</v>
          </cell>
          <cell r="K67">
            <v>13</v>
          </cell>
          <cell r="L67">
            <v>3</v>
          </cell>
          <cell r="M67">
            <v>11</v>
          </cell>
          <cell r="N67">
            <v>4</v>
          </cell>
          <cell r="O67">
            <v>6</v>
          </cell>
          <cell r="P67">
            <v>0</v>
          </cell>
          <cell r="Q67">
            <v>2</v>
          </cell>
          <cell r="R67">
            <v>0</v>
          </cell>
          <cell r="S67">
            <v>0</v>
          </cell>
          <cell r="T67">
            <v>0</v>
          </cell>
          <cell r="U67" t="str">
            <v>, </v>
          </cell>
          <cell r="V67">
            <v>0</v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1</v>
          </cell>
          <cell r="AF67">
            <v>1</v>
          </cell>
        </row>
        <row r="68">
          <cell r="A68" t="str">
            <v>, </v>
          </cell>
          <cell r="B68">
            <v>0</v>
          </cell>
          <cell r="C68" t="str">
            <v/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K68">
            <v>13</v>
          </cell>
          <cell r="L68">
            <v>3</v>
          </cell>
          <cell r="M68">
            <v>11</v>
          </cell>
          <cell r="N68">
            <v>4</v>
          </cell>
          <cell r="O68">
            <v>6</v>
          </cell>
          <cell r="P68">
            <v>0</v>
          </cell>
          <cell r="Q68">
            <v>2</v>
          </cell>
          <cell r="R68">
            <v>0</v>
          </cell>
          <cell r="S68">
            <v>0</v>
          </cell>
          <cell r="T68">
            <v>0</v>
          </cell>
          <cell r="U68" t="str">
            <v>, </v>
          </cell>
          <cell r="V68">
            <v>0</v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1</v>
          </cell>
          <cell r="AF68">
            <v>1</v>
          </cell>
        </row>
        <row r="69">
          <cell r="A69" t="str">
            <v>, </v>
          </cell>
          <cell r="B69">
            <v>0</v>
          </cell>
          <cell r="C69" t="str">
            <v/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  <cell r="I69" t="e">
            <v>#N/A</v>
          </cell>
          <cell r="K69">
            <v>13</v>
          </cell>
          <cell r="L69">
            <v>3</v>
          </cell>
          <cell r="M69">
            <v>11</v>
          </cell>
          <cell r="N69">
            <v>4</v>
          </cell>
          <cell r="O69">
            <v>6</v>
          </cell>
          <cell r="P69">
            <v>0</v>
          </cell>
          <cell r="Q69">
            <v>2</v>
          </cell>
          <cell r="R69">
            <v>0</v>
          </cell>
          <cell r="S69">
            <v>0</v>
          </cell>
          <cell r="T69">
            <v>0</v>
          </cell>
          <cell r="U69" t="str">
            <v>, </v>
          </cell>
          <cell r="V69">
            <v>0</v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1</v>
          </cell>
          <cell r="AF69">
            <v>1</v>
          </cell>
        </row>
        <row r="70">
          <cell r="A70" t="str">
            <v>, </v>
          </cell>
          <cell r="B70">
            <v>0</v>
          </cell>
          <cell r="C70" t="str">
            <v/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  <cell r="I70" t="e">
            <v>#N/A</v>
          </cell>
          <cell r="K70">
            <v>13</v>
          </cell>
          <cell r="L70">
            <v>3</v>
          </cell>
          <cell r="M70">
            <v>11</v>
          </cell>
          <cell r="N70">
            <v>4</v>
          </cell>
          <cell r="O70">
            <v>6</v>
          </cell>
          <cell r="P70">
            <v>0</v>
          </cell>
          <cell r="Q70">
            <v>2</v>
          </cell>
          <cell r="R70">
            <v>0</v>
          </cell>
          <cell r="S70">
            <v>0</v>
          </cell>
          <cell r="T70">
            <v>0</v>
          </cell>
          <cell r="U70" t="str">
            <v>, </v>
          </cell>
          <cell r="V70">
            <v>0</v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>
            <v>0</v>
          </cell>
          <cell r="AE70">
            <v>1</v>
          </cell>
          <cell r="AF70">
            <v>1</v>
          </cell>
        </row>
        <row r="71">
          <cell r="A71" t="str">
            <v>, </v>
          </cell>
          <cell r="B71">
            <v>0</v>
          </cell>
          <cell r="C71" t="str">
            <v/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K71">
            <v>13</v>
          </cell>
          <cell r="L71">
            <v>3</v>
          </cell>
          <cell r="M71">
            <v>11</v>
          </cell>
          <cell r="N71">
            <v>4</v>
          </cell>
          <cell r="O71">
            <v>6</v>
          </cell>
          <cell r="P71">
            <v>0</v>
          </cell>
          <cell r="Q71">
            <v>2</v>
          </cell>
          <cell r="R71">
            <v>0</v>
          </cell>
          <cell r="S71">
            <v>0</v>
          </cell>
          <cell r="T71">
            <v>0</v>
          </cell>
          <cell r="U71" t="str">
            <v>, </v>
          </cell>
          <cell r="V71">
            <v>0</v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>
            <v>0</v>
          </cell>
          <cell r="AE71">
            <v>1</v>
          </cell>
          <cell r="AF71">
            <v>1</v>
          </cell>
        </row>
        <row r="72">
          <cell r="A72" t="str">
            <v>, </v>
          </cell>
          <cell r="B72">
            <v>0</v>
          </cell>
          <cell r="C72" t="str">
            <v/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K72">
            <v>13</v>
          </cell>
          <cell r="L72">
            <v>3</v>
          </cell>
          <cell r="M72">
            <v>11</v>
          </cell>
          <cell r="N72">
            <v>4</v>
          </cell>
          <cell r="O72">
            <v>6</v>
          </cell>
          <cell r="P72">
            <v>0</v>
          </cell>
          <cell r="Q72">
            <v>2</v>
          </cell>
          <cell r="R72">
            <v>0</v>
          </cell>
          <cell r="S72">
            <v>0</v>
          </cell>
          <cell r="T72">
            <v>0</v>
          </cell>
          <cell r="U72" t="str">
            <v>, </v>
          </cell>
          <cell r="V72">
            <v>0</v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1</v>
          </cell>
          <cell r="AF72">
            <v>1</v>
          </cell>
        </row>
        <row r="73">
          <cell r="A73" t="str">
            <v>, </v>
          </cell>
          <cell r="B73">
            <v>0</v>
          </cell>
          <cell r="C73" t="str">
            <v/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K73">
            <v>13</v>
          </cell>
          <cell r="L73">
            <v>3</v>
          </cell>
          <cell r="M73">
            <v>11</v>
          </cell>
          <cell r="N73">
            <v>4</v>
          </cell>
          <cell r="O73">
            <v>6</v>
          </cell>
          <cell r="P73">
            <v>0</v>
          </cell>
          <cell r="Q73">
            <v>2</v>
          </cell>
          <cell r="R73">
            <v>0</v>
          </cell>
          <cell r="S73">
            <v>0</v>
          </cell>
          <cell r="T73">
            <v>0</v>
          </cell>
          <cell r="U73" t="str">
            <v>, </v>
          </cell>
          <cell r="V73">
            <v>0</v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>
            <v>0</v>
          </cell>
          <cell r="AE73">
            <v>1</v>
          </cell>
          <cell r="AF73">
            <v>1</v>
          </cell>
        </row>
        <row r="74">
          <cell r="A74" t="str">
            <v>, </v>
          </cell>
          <cell r="B74">
            <v>0</v>
          </cell>
          <cell r="C74" t="str">
            <v/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  <cell r="I74" t="e">
            <v>#N/A</v>
          </cell>
          <cell r="K74">
            <v>13</v>
          </cell>
          <cell r="L74">
            <v>3</v>
          </cell>
          <cell r="M74">
            <v>11</v>
          </cell>
          <cell r="N74">
            <v>4</v>
          </cell>
          <cell r="O74">
            <v>6</v>
          </cell>
          <cell r="P74">
            <v>0</v>
          </cell>
          <cell r="Q74">
            <v>2</v>
          </cell>
          <cell r="R74">
            <v>0</v>
          </cell>
          <cell r="S74">
            <v>0</v>
          </cell>
          <cell r="T74">
            <v>0</v>
          </cell>
          <cell r="U74" t="str">
            <v>, </v>
          </cell>
          <cell r="V74">
            <v>0</v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1</v>
          </cell>
          <cell r="AF74">
            <v>1</v>
          </cell>
        </row>
        <row r="75">
          <cell r="A75" t="str">
            <v>, </v>
          </cell>
          <cell r="B75">
            <v>0</v>
          </cell>
          <cell r="C75" t="str">
            <v/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K75">
            <v>13</v>
          </cell>
          <cell r="L75">
            <v>3</v>
          </cell>
          <cell r="M75">
            <v>11</v>
          </cell>
          <cell r="N75">
            <v>4</v>
          </cell>
          <cell r="O75">
            <v>6</v>
          </cell>
          <cell r="P75">
            <v>0</v>
          </cell>
          <cell r="Q75">
            <v>2</v>
          </cell>
          <cell r="R75">
            <v>0</v>
          </cell>
          <cell r="S75">
            <v>0</v>
          </cell>
          <cell r="T75">
            <v>0</v>
          </cell>
          <cell r="U75" t="str">
            <v>, </v>
          </cell>
          <cell r="V75">
            <v>0</v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1</v>
          </cell>
          <cell r="AF75">
            <v>1</v>
          </cell>
        </row>
        <row r="76">
          <cell r="A76" t="str">
            <v>, </v>
          </cell>
          <cell r="B76">
            <v>0</v>
          </cell>
          <cell r="C76" t="str">
            <v/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  <cell r="I76" t="e">
            <v>#N/A</v>
          </cell>
          <cell r="K76">
            <v>13</v>
          </cell>
          <cell r="L76">
            <v>3</v>
          </cell>
          <cell r="M76">
            <v>11</v>
          </cell>
          <cell r="N76">
            <v>4</v>
          </cell>
          <cell r="O76">
            <v>6</v>
          </cell>
          <cell r="P76">
            <v>0</v>
          </cell>
          <cell r="Q76">
            <v>2</v>
          </cell>
          <cell r="R76">
            <v>0</v>
          </cell>
          <cell r="S76">
            <v>0</v>
          </cell>
          <cell r="T76">
            <v>0</v>
          </cell>
          <cell r="U76" t="str">
            <v>, </v>
          </cell>
          <cell r="V76">
            <v>0</v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1</v>
          </cell>
          <cell r="AF76">
            <v>1</v>
          </cell>
        </row>
        <row r="77">
          <cell r="A77" t="str">
            <v>, </v>
          </cell>
          <cell r="B77">
            <v>0</v>
          </cell>
          <cell r="C77" t="str">
            <v/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K77">
            <v>13</v>
          </cell>
          <cell r="L77">
            <v>3</v>
          </cell>
          <cell r="M77">
            <v>11</v>
          </cell>
          <cell r="N77">
            <v>4</v>
          </cell>
          <cell r="O77">
            <v>6</v>
          </cell>
          <cell r="P77">
            <v>0</v>
          </cell>
          <cell r="Q77">
            <v>2</v>
          </cell>
          <cell r="R77">
            <v>0</v>
          </cell>
          <cell r="S77">
            <v>0</v>
          </cell>
          <cell r="T77">
            <v>0</v>
          </cell>
          <cell r="U77" t="str">
            <v>, </v>
          </cell>
          <cell r="V77">
            <v>0</v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>
            <v>0</v>
          </cell>
          <cell r="AE77">
            <v>1</v>
          </cell>
          <cell r="AF77">
            <v>1</v>
          </cell>
        </row>
        <row r="78">
          <cell r="A78" t="str">
            <v>, </v>
          </cell>
          <cell r="B78">
            <v>0</v>
          </cell>
          <cell r="C78" t="str">
            <v/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K78">
            <v>13</v>
          </cell>
          <cell r="L78">
            <v>3</v>
          </cell>
          <cell r="M78">
            <v>11</v>
          </cell>
          <cell r="N78">
            <v>4</v>
          </cell>
          <cell r="O78">
            <v>6</v>
          </cell>
          <cell r="P78">
            <v>0</v>
          </cell>
          <cell r="Q78">
            <v>2</v>
          </cell>
          <cell r="R78">
            <v>0</v>
          </cell>
          <cell r="S78">
            <v>0</v>
          </cell>
          <cell r="T78">
            <v>0</v>
          </cell>
          <cell r="U78" t="str">
            <v>, </v>
          </cell>
          <cell r="V78">
            <v>0</v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1</v>
          </cell>
          <cell r="AF78">
            <v>1</v>
          </cell>
        </row>
        <row r="79">
          <cell r="A79" t="str">
            <v>, </v>
          </cell>
          <cell r="B79">
            <v>0</v>
          </cell>
          <cell r="C79" t="str">
            <v/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K79">
            <v>13</v>
          </cell>
          <cell r="L79">
            <v>3</v>
          </cell>
          <cell r="M79">
            <v>11</v>
          </cell>
          <cell r="N79">
            <v>4</v>
          </cell>
          <cell r="O79">
            <v>6</v>
          </cell>
          <cell r="P79">
            <v>0</v>
          </cell>
          <cell r="Q79">
            <v>2</v>
          </cell>
          <cell r="R79">
            <v>0</v>
          </cell>
          <cell r="S79">
            <v>0</v>
          </cell>
          <cell r="T79">
            <v>0</v>
          </cell>
          <cell r="U79" t="str">
            <v>, </v>
          </cell>
          <cell r="V79">
            <v>0</v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>
            <v>0</v>
          </cell>
          <cell r="AE79">
            <v>1</v>
          </cell>
          <cell r="AF79">
            <v>1</v>
          </cell>
        </row>
        <row r="80">
          <cell r="A80" t="str">
            <v>, </v>
          </cell>
          <cell r="B80">
            <v>0</v>
          </cell>
          <cell r="C80" t="str">
            <v/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K80">
            <v>13</v>
          </cell>
          <cell r="L80">
            <v>3</v>
          </cell>
          <cell r="M80">
            <v>11</v>
          </cell>
          <cell r="N80">
            <v>4</v>
          </cell>
          <cell r="O80">
            <v>6</v>
          </cell>
          <cell r="P80">
            <v>0</v>
          </cell>
          <cell r="Q80">
            <v>2</v>
          </cell>
          <cell r="R80">
            <v>0</v>
          </cell>
          <cell r="S80">
            <v>0</v>
          </cell>
          <cell r="T80">
            <v>0</v>
          </cell>
          <cell r="U80" t="str">
            <v>, </v>
          </cell>
          <cell r="V80">
            <v>0</v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>
            <v>0</v>
          </cell>
          <cell r="AE80">
            <v>1</v>
          </cell>
          <cell r="AF80">
            <v>1</v>
          </cell>
        </row>
        <row r="81">
          <cell r="A81" t="str">
            <v>, </v>
          </cell>
          <cell r="B81">
            <v>0</v>
          </cell>
          <cell r="C81" t="str">
            <v/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K81">
            <v>13</v>
          </cell>
          <cell r="L81">
            <v>3</v>
          </cell>
          <cell r="M81">
            <v>11</v>
          </cell>
          <cell r="N81">
            <v>4</v>
          </cell>
          <cell r="O81">
            <v>6</v>
          </cell>
          <cell r="P81">
            <v>0</v>
          </cell>
          <cell r="Q81">
            <v>2</v>
          </cell>
          <cell r="R81">
            <v>0</v>
          </cell>
          <cell r="S81">
            <v>0</v>
          </cell>
          <cell r="T81">
            <v>0</v>
          </cell>
          <cell r="U81" t="str">
            <v>, </v>
          </cell>
          <cell r="V81">
            <v>0</v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>
            <v>0</v>
          </cell>
          <cell r="AE81">
            <v>1</v>
          </cell>
          <cell r="AF81">
            <v>1</v>
          </cell>
        </row>
        <row r="82">
          <cell r="A82" t="str">
            <v>, </v>
          </cell>
          <cell r="B82">
            <v>0</v>
          </cell>
          <cell r="C82" t="str">
            <v/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 t="e">
            <v>#N/A</v>
          </cell>
          <cell r="K82">
            <v>13</v>
          </cell>
          <cell r="L82">
            <v>3</v>
          </cell>
          <cell r="M82">
            <v>11</v>
          </cell>
          <cell r="N82">
            <v>4</v>
          </cell>
          <cell r="O82">
            <v>6</v>
          </cell>
          <cell r="P82">
            <v>0</v>
          </cell>
          <cell r="Q82">
            <v>2</v>
          </cell>
          <cell r="R82">
            <v>0</v>
          </cell>
          <cell r="S82">
            <v>0</v>
          </cell>
          <cell r="T82">
            <v>0</v>
          </cell>
          <cell r="U82" t="str">
            <v>, </v>
          </cell>
          <cell r="V82">
            <v>0</v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1</v>
          </cell>
          <cell r="AF82">
            <v>1</v>
          </cell>
        </row>
        <row r="83">
          <cell r="A83" t="str">
            <v>, </v>
          </cell>
          <cell r="B83">
            <v>0</v>
          </cell>
          <cell r="C83" t="str">
            <v/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K83">
            <v>13</v>
          </cell>
          <cell r="L83">
            <v>3</v>
          </cell>
          <cell r="M83">
            <v>11</v>
          </cell>
          <cell r="N83">
            <v>4</v>
          </cell>
          <cell r="O83">
            <v>6</v>
          </cell>
          <cell r="P83">
            <v>0</v>
          </cell>
          <cell r="Q83">
            <v>2</v>
          </cell>
          <cell r="R83">
            <v>0</v>
          </cell>
          <cell r="S83">
            <v>0</v>
          </cell>
          <cell r="T83">
            <v>0</v>
          </cell>
          <cell r="U83" t="str">
            <v>, </v>
          </cell>
          <cell r="V83">
            <v>0</v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>
            <v>0</v>
          </cell>
          <cell r="AE83">
            <v>1</v>
          </cell>
          <cell r="AF83">
            <v>1</v>
          </cell>
        </row>
        <row r="84">
          <cell r="A84" t="str">
            <v>, </v>
          </cell>
          <cell r="B84">
            <v>0</v>
          </cell>
          <cell r="C84" t="str">
            <v/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H84" t="e">
            <v>#N/A</v>
          </cell>
          <cell r="I84" t="e">
            <v>#N/A</v>
          </cell>
          <cell r="K84">
            <v>13</v>
          </cell>
          <cell r="L84">
            <v>3</v>
          </cell>
          <cell r="M84">
            <v>11</v>
          </cell>
          <cell r="N84">
            <v>4</v>
          </cell>
          <cell r="O84">
            <v>6</v>
          </cell>
          <cell r="P84">
            <v>0</v>
          </cell>
          <cell r="Q84">
            <v>2</v>
          </cell>
          <cell r="R84">
            <v>0</v>
          </cell>
          <cell r="S84">
            <v>0</v>
          </cell>
          <cell r="T84">
            <v>0</v>
          </cell>
          <cell r="U84" t="str">
            <v>, </v>
          </cell>
          <cell r="V84">
            <v>0</v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>
            <v>0</v>
          </cell>
          <cell r="AE84">
            <v>1</v>
          </cell>
          <cell r="AF84">
            <v>1</v>
          </cell>
        </row>
        <row r="85">
          <cell r="A85" t="str">
            <v>, </v>
          </cell>
          <cell r="B85">
            <v>0</v>
          </cell>
          <cell r="C85" t="str">
            <v/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K85">
            <v>13</v>
          </cell>
          <cell r="L85">
            <v>3</v>
          </cell>
          <cell r="M85">
            <v>11</v>
          </cell>
          <cell r="N85">
            <v>4</v>
          </cell>
          <cell r="O85">
            <v>6</v>
          </cell>
          <cell r="P85">
            <v>0</v>
          </cell>
          <cell r="Q85">
            <v>2</v>
          </cell>
          <cell r="R85">
            <v>0</v>
          </cell>
          <cell r="S85">
            <v>0</v>
          </cell>
          <cell r="T85">
            <v>0</v>
          </cell>
          <cell r="U85" t="str">
            <v>, </v>
          </cell>
          <cell r="V85">
            <v>0</v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>
            <v>0</v>
          </cell>
          <cell r="AE85">
            <v>1</v>
          </cell>
          <cell r="AF85">
            <v>1</v>
          </cell>
        </row>
        <row r="86">
          <cell r="A86" t="str">
            <v>, </v>
          </cell>
          <cell r="B86">
            <v>0</v>
          </cell>
          <cell r="C86" t="str">
            <v/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H86" t="e">
            <v>#N/A</v>
          </cell>
          <cell r="I86" t="e">
            <v>#N/A</v>
          </cell>
          <cell r="K86">
            <v>13</v>
          </cell>
          <cell r="L86">
            <v>3</v>
          </cell>
          <cell r="M86">
            <v>11</v>
          </cell>
          <cell r="N86">
            <v>4</v>
          </cell>
          <cell r="O86">
            <v>6</v>
          </cell>
          <cell r="P86">
            <v>0</v>
          </cell>
          <cell r="Q86">
            <v>2</v>
          </cell>
          <cell r="R86">
            <v>0</v>
          </cell>
          <cell r="S86">
            <v>0</v>
          </cell>
          <cell r="T86">
            <v>0</v>
          </cell>
          <cell r="U86" t="str">
            <v>, </v>
          </cell>
          <cell r="V86">
            <v>0</v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>
            <v>0</v>
          </cell>
          <cell r="AE86">
            <v>1</v>
          </cell>
          <cell r="AF86">
            <v>1</v>
          </cell>
        </row>
        <row r="87">
          <cell r="A87" t="str">
            <v>, </v>
          </cell>
          <cell r="B87">
            <v>0</v>
          </cell>
          <cell r="C87" t="str">
            <v/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H87" t="e">
            <v>#N/A</v>
          </cell>
          <cell r="I87" t="e">
            <v>#N/A</v>
          </cell>
          <cell r="K87">
            <v>13</v>
          </cell>
          <cell r="L87">
            <v>3</v>
          </cell>
          <cell r="M87">
            <v>11</v>
          </cell>
          <cell r="N87">
            <v>4</v>
          </cell>
          <cell r="O87">
            <v>6</v>
          </cell>
          <cell r="P87">
            <v>0</v>
          </cell>
          <cell r="Q87">
            <v>2</v>
          </cell>
          <cell r="R87">
            <v>0</v>
          </cell>
          <cell r="S87">
            <v>0</v>
          </cell>
          <cell r="T87">
            <v>0</v>
          </cell>
          <cell r="U87" t="str">
            <v>, </v>
          </cell>
          <cell r="V87">
            <v>0</v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>
            <v>0</v>
          </cell>
          <cell r="AE87">
            <v>1</v>
          </cell>
          <cell r="AF87">
            <v>1</v>
          </cell>
        </row>
        <row r="88">
          <cell r="A88" t="str">
            <v>, </v>
          </cell>
          <cell r="B88">
            <v>0</v>
          </cell>
          <cell r="C88" t="str">
            <v/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K88">
            <v>13</v>
          </cell>
          <cell r="L88">
            <v>3</v>
          </cell>
          <cell r="M88">
            <v>11</v>
          </cell>
          <cell r="N88">
            <v>4</v>
          </cell>
          <cell r="O88">
            <v>6</v>
          </cell>
          <cell r="P88">
            <v>0</v>
          </cell>
          <cell r="Q88">
            <v>2</v>
          </cell>
          <cell r="R88">
            <v>0</v>
          </cell>
          <cell r="S88">
            <v>0</v>
          </cell>
          <cell r="T88">
            <v>0</v>
          </cell>
          <cell r="U88" t="str">
            <v>, </v>
          </cell>
          <cell r="V88">
            <v>0</v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>
            <v>0</v>
          </cell>
          <cell r="AE88">
            <v>1</v>
          </cell>
          <cell r="AF88">
            <v>1</v>
          </cell>
        </row>
        <row r="89">
          <cell r="A89" t="str">
            <v>, </v>
          </cell>
          <cell r="B89">
            <v>0</v>
          </cell>
          <cell r="C89" t="str">
            <v/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K89">
            <v>13</v>
          </cell>
          <cell r="L89">
            <v>3</v>
          </cell>
          <cell r="M89">
            <v>11</v>
          </cell>
          <cell r="N89">
            <v>4</v>
          </cell>
          <cell r="O89">
            <v>6</v>
          </cell>
          <cell r="P89">
            <v>0</v>
          </cell>
          <cell r="Q89">
            <v>2</v>
          </cell>
          <cell r="R89">
            <v>0</v>
          </cell>
          <cell r="S89">
            <v>0</v>
          </cell>
          <cell r="T89">
            <v>0</v>
          </cell>
          <cell r="U89" t="str">
            <v>, </v>
          </cell>
          <cell r="V89">
            <v>0</v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>
            <v>0</v>
          </cell>
          <cell r="AE89">
            <v>1</v>
          </cell>
          <cell r="AF89">
            <v>1</v>
          </cell>
        </row>
        <row r="90">
          <cell r="A90" t="str">
            <v>, </v>
          </cell>
          <cell r="B90">
            <v>0</v>
          </cell>
          <cell r="C90" t="str">
            <v/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K90">
            <v>13</v>
          </cell>
          <cell r="L90">
            <v>3</v>
          </cell>
          <cell r="M90">
            <v>11</v>
          </cell>
          <cell r="N90">
            <v>4</v>
          </cell>
          <cell r="O90">
            <v>6</v>
          </cell>
          <cell r="P90">
            <v>0</v>
          </cell>
          <cell r="Q90">
            <v>2</v>
          </cell>
          <cell r="R90">
            <v>0</v>
          </cell>
          <cell r="S90">
            <v>0</v>
          </cell>
          <cell r="T90">
            <v>0</v>
          </cell>
          <cell r="U90" t="str">
            <v>, </v>
          </cell>
          <cell r="V90">
            <v>0</v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>
            <v>0</v>
          </cell>
          <cell r="AE90">
            <v>1</v>
          </cell>
          <cell r="AF90">
            <v>1</v>
          </cell>
        </row>
        <row r="91">
          <cell r="A91" t="str">
            <v>, </v>
          </cell>
          <cell r="B91">
            <v>0</v>
          </cell>
          <cell r="C91" t="str">
            <v/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H91" t="e">
            <v>#N/A</v>
          </cell>
          <cell r="I91" t="e">
            <v>#N/A</v>
          </cell>
          <cell r="K91">
            <v>13</v>
          </cell>
          <cell r="L91">
            <v>3</v>
          </cell>
          <cell r="M91">
            <v>11</v>
          </cell>
          <cell r="N91">
            <v>4</v>
          </cell>
          <cell r="O91">
            <v>6</v>
          </cell>
          <cell r="P91">
            <v>0</v>
          </cell>
          <cell r="Q91">
            <v>2</v>
          </cell>
          <cell r="R91">
            <v>0</v>
          </cell>
          <cell r="S91">
            <v>0</v>
          </cell>
          <cell r="T91">
            <v>0</v>
          </cell>
          <cell r="U91" t="str">
            <v>, </v>
          </cell>
          <cell r="V91">
            <v>0</v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>
            <v>0</v>
          </cell>
          <cell r="AE91">
            <v>1</v>
          </cell>
          <cell r="AF91">
            <v>1</v>
          </cell>
        </row>
        <row r="92">
          <cell r="A92" t="str">
            <v>, </v>
          </cell>
          <cell r="B92">
            <v>0</v>
          </cell>
          <cell r="C92" t="str">
            <v/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K92">
            <v>13</v>
          </cell>
          <cell r="L92">
            <v>3</v>
          </cell>
          <cell r="M92">
            <v>11</v>
          </cell>
          <cell r="N92">
            <v>4</v>
          </cell>
          <cell r="O92">
            <v>6</v>
          </cell>
          <cell r="P92">
            <v>0</v>
          </cell>
          <cell r="Q92">
            <v>2</v>
          </cell>
          <cell r="R92">
            <v>0</v>
          </cell>
          <cell r="S92">
            <v>0</v>
          </cell>
          <cell r="T92">
            <v>0</v>
          </cell>
          <cell r="U92" t="str">
            <v>, </v>
          </cell>
          <cell r="V92">
            <v>0</v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>
            <v>0</v>
          </cell>
          <cell r="AE92">
            <v>1</v>
          </cell>
          <cell r="AF92">
            <v>1</v>
          </cell>
        </row>
        <row r="93">
          <cell r="A93" t="str">
            <v>, </v>
          </cell>
          <cell r="B93">
            <v>0</v>
          </cell>
          <cell r="C93" t="str">
            <v/>
          </cell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K93">
            <v>13</v>
          </cell>
          <cell r="L93">
            <v>3</v>
          </cell>
          <cell r="M93">
            <v>11</v>
          </cell>
          <cell r="N93">
            <v>4</v>
          </cell>
          <cell r="O93">
            <v>6</v>
          </cell>
          <cell r="P93">
            <v>0</v>
          </cell>
          <cell r="Q93">
            <v>2</v>
          </cell>
          <cell r="R93">
            <v>0</v>
          </cell>
          <cell r="S93">
            <v>0</v>
          </cell>
          <cell r="T93">
            <v>0</v>
          </cell>
          <cell r="U93" t="str">
            <v>, </v>
          </cell>
          <cell r="V93">
            <v>0</v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>
            <v>0</v>
          </cell>
          <cell r="AE93">
            <v>1</v>
          </cell>
          <cell r="AF93">
            <v>1</v>
          </cell>
        </row>
        <row r="94">
          <cell r="A94" t="str">
            <v>, </v>
          </cell>
          <cell r="B94">
            <v>0</v>
          </cell>
          <cell r="C94" t="str">
            <v/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K94">
            <v>13</v>
          </cell>
          <cell r="L94">
            <v>3</v>
          </cell>
          <cell r="M94">
            <v>11</v>
          </cell>
          <cell r="N94">
            <v>4</v>
          </cell>
          <cell r="O94">
            <v>6</v>
          </cell>
          <cell r="P94">
            <v>0</v>
          </cell>
          <cell r="Q94">
            <v>2</v>
          </cell>
          <cell r="R94">
            <v>0</v>
          </cell>
          <cell r="S94">
            <v>0</v>
          </cell>
          <cell r="T94">
            <v>0</v>
          </cell>
          <cell r="U94" t="str">
            <v>, </v>
          </cell>
          <cell r="V94">
            <v>0</v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>
            <v>0</v>
          </cell>
          <cell r="AE94">
            <v>1</v>
          </cell>
          <cell r="AF94">
            <v>1</v>
          </cell>
        </row>
        <row r="95">
          <cell r="A95" t="str">
            <v>, </v>
          </cell>
          <cell r="B95">
            <v>0</v>
          </cell>
          <cell r="C95" t="str">
            <v/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K95">
            <v>13</v>
          </cell>
          <cell r="L95">
            <v>3</v>
          </cell>
          <cell r="M95">
            <v>11</v>
          </cell>
          <cell r="N95">
            <v>4</v>
          </cell>
          <cell r="O95">
            <v>6</v>
          </cell>
          <cell r="P95">
            <v>0</v>
          </cell>
          <cell r="Q95">
            <v>2</v>
          </cell>
          <cell r="R95">
            <v>0</v>
          </cell>
          <cell r="S95">
            <v>0</v>
          </cell>
          <cell r="T95">
            <v>0</v>
          </cell>
          <cell r="U95" t="str">
            <v>, </v>
          </cell>
          <cell r="V95">
            <v>0</v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>
            <v>0</v>
          </cell>
          <cell r="AE95">
            <v>1</v>
          </cell>
          <cell r="AF95">
            <v>1</v>
          </cell>
        </row>
        <row r="96">
          <cell r="A96" t="str">
            <v>, </v>
          </cell>
          <cell r="B96">
            <v>0</v>
          </cell>
          <cell r="C96" t="str">
            <v/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K96">
            <v>13</v>
          </cell>
          <cell r="L96">
            <v>3</v>
          </cell>
          <cell r="M96">
            <v>11</v>
          </cell>
          <cell r="N96">
            <v>4</v>
          </cell>
          <cell r="O96">
            <v>6</v>
          </cell>
          <cell r="P96">
            <v>0</v>
          </cell>
          <cell r="Q96">
            <v>2</v>
          </cell>
          <cell r="R96">
            <v>0</v>
          </cell>
          <cell r="S96">
            <v>0</v>
          </cell>
          <cell r="T96">
            <v>0</v>
          </cell>
          <cell r="U96" t="str">
            <v>, </v>
          </cell>
          <cell r="V96">
            <v>0</v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>
            <v>0</v>
          </cell>
          <cell r="AE96">
            <v>1</v>
          </cell>
          <cell r="AF96">
            <v>1</v>
          </cell>
        </row>
        <row r="97">
          <cell r="A97" t="str">
            <v>, </v>
          </cell>
          <cell r="B97">
            <v>0</v>
          </cell>
          <cell r="C97" t="str">
            <v/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K97">
            <v>13</v>
          </cell>
          <cell r="L97">
            <v>3</v>
          </cell>
          <cell r="M97">
            <v>11</v>
          </cell>
          <cell r="N97">
            <v>4</v>
          </cell>
          <cell r="O97">
            <v>6</v>
          </cell>
          <cell r="P97">
            <v>0</v>
          </cell>
          <cell r="Q97">
            <v>2</v>
          </cell>
          <cell r="R97">
            <v>0</v>
          </cell>
          <cell r="S97">
            <v>0</v>
          </cell>
          <cell r="T97">
            <v>0</v>
          </cell>
          <cell r="U97" t="str">
            <v>, </v>
          </cell>
          <cell r="V97">
            <v>0</v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>
            <v>0</v>
          </cell>
          <cell r="AE97">
            <v>1</v>
          </cell>
          <cell r="AF97">
            <v>1</v>
          </cell>
        </row>
        <row r="98">
          <cell r="A98" t="str">
            <v>, </v>
          </cell>
          <cell r="B98">
            <v>0</v>
          </cell>
          <cell r="C98" t="str">
            <v/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K98">
            <v>13</v>
          </cell>
          <cell r="L98">
            <v>3</v>
          </cell>
          <cell r="M98">
            <v>11</v>
          </cell>
          <cell r="N98">
            <v>4</v>
          </cell>
          <cell r="O98">
            <v>6</v>
          </cell>
          <cell r="P98">
            <v>0</v>
          </cell>
          <cell r="Q98">
            <v>2</v>
          </cell>
          <cell r="R98">
            <v>0</v>
          </cell>
          <cell r="S98">
            <v>0</v>
          </cell>
          <cell r="T98">
            <v>0</v>
          </cell>
          <cell r="U98" t="str">
            <v>, </v>
          </cell>
          <cell r="V98">
            <v>0</v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>
            <v>0</v>
          </cell>
          <cell r="AE98">
            <v>1</v>
          </cell>
          <cell r="AF98">
            <v>1</v>
          </cell>
        </row>
        <row r="99">
          <cell r="A99" t="str">
            <v>, </v>
          </cell>
          <cell r="B99">
            <v>0</v>
          </cell>
          <cell r="C99" t="str">
            <v/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K99">
            <v>13</v>
          </cell>
          <cell r="L99">
            <v>3</v>
          </cell>
          <cell r="M99">
            <v>11</v>
          </cell>
          <cell r="N99">
            <v>4</v>
          </cell>
          <cell r="O99">
            <v>6</v>
          </cell>
          <cell r="P99">
            <v>0</v>
          </cell>
          <cell r="Q99">
            <v>2</v>
          </cell>
          <cell r="R99">
            <v>0</v>
          </cell>
          <cell r="S99">
            <v>0</v>
          </cell>
          <cell r="T99">
            <v>0</v>
          </cell>
          <cell r="U99" t="str">
            <v>, </v>
          </cell>
          <cell r="V99">
            <v>0</v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>
            <v>0</v>
          </cell>
          <cell r="AE99">
            <v>1</v>
          </cell>
          <cell r="AF99">
            <v>1</v>
          </cell>
        </row>
        <row r="100">
          <cell r="A100" t="str">
            <v>, </v>
          </cell>
          <cell r="B100">
            <v>0</v>
          </cell>
          <cell r="C100" t="str">
            <v/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K100">
            <v>13</v>
          </cell>
          <cell r="L100">
            <v>3</v>
          </cell>
          <cell r="M100">
            <v>11</v>
          </cell>
          <cell r="N100">
            <v>4</v>
          </cell>
          <cell r="O100">
            <v>6</v>
          </cell>
          <cell r="P100">
            <v>0</v>
          </cell>
          <cell r="Q100">
            <v>2</v>
          </cell>
          <cell r="R100">
            <v>0</v>
          </cell>
          <cell r="S100">
            <v>0</v>
          </cell>
          <cell r="T100">
            <v>0</v>
          </cell>
          <cell r="U100" t="str">
            <v>, </v>
          </cell>
          <cell r="V100">
            <v>0</v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>
            <v>0</v>
          </cell>
          <cell r="AE100">
            <v>1</v>
          </cell>
          <cell r="AF100">
            <v>1</v>
          </cell>
        </row>
        <row r="101">
          <cell r="A101" t="str">
            <v>, </v>
          </cell>
          <cell r="B101">
            <v>0</v>
          </cell>
          <cell r="C101" t="str">
            <v/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e">
            <v>#N/A</v>
          </cell>
          <cell r="I101" t="e">
            <v>#N/A</v>
          </cell>
          <cell r="K101">
            <v>13</v>
          </cell>
          <cell r="L101">
            <v>3</v>
          </cell>
          <cell r="M101">
            <v>11</v>
          </cell>
          <cell r="N101">
            <v>4</v>
          </cell>
          <cell r="O101">
            <v>6</v>
          </cell>
          <cell r="P101">
            <v>0</v>
          </cell>
          <cell r="Q101">
            <v>2</v>
          </cell>
          <cell r="R101">
            <v>0</v>
          </cell>
          <cell r="S101">
            <v>0</v>
          </cell>
          <cell r="T101">
            <v>0</v>
          </cell>
          <cell r="U101" t="str">
            <v>, </v>
          </cell>
          <cell r="V101">
            <v>0</v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>
            <v>0</v>
          </cell>
          <cell r="AE101">
            <v>1</v>
          </cell>
          <cell r="AF101">
            <v>1</v>
          </cell>
        </row>
        <row r="102">
          <cell r="A102" t="str">
            <v>, </v>
          </cell>
          <cell r="B102">
            <v>0</v>
          </cell>
          <cell r="C102" t="str">
            <v/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K102">
            <v>13</v>
          </cell>
          <cell r="L102">
            <v>3</v>
          </cell>
          <cell r="M102">
            <v>11</v>
          </cell>
          <cell r="N102">
            <v>4</v>
          </cell>
          <cell r="O102">
            <v>6</v>
          </cell>
          <cell r="P102">
            <v>0</v>
          </cell>
          <cell r="Q102">
            <v>2</v>
          </cell>
          <cell r="R102">
            <v>0</v>
          </cell>
          <cell r="S102">
            <v>0</v>
          </cell>
          <cell r="T102">
            <v>0</v>
          </cell>
          <cell r="U102" t="str">
            <v>, </v>
          </cell>
          <cell r="V102">
            <v>0</v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>
            <v>0</v>
          </cell>
          <cell r="AE102">
            <v>1</v>
          </cell>
          <cell r="AF102">
            <v>1</v>
          </cell>
        </row>
        <row r="103">
          <cell r="A103" t="str">
            <v>, </v>
          </cell>
          <cell r="B103">
            <v>0</v>
          </cell>
          <cell r="C103" t="str">
            <v/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e">
            <v>#N/A</v>
          </cell>
          <cell r="I103" t="e">
            <v>#N/A</v>
          </cell>
          <cell r="K103">
            <v>13</v>
          </cell>
          <cell r="L103">
            <v>3</v>
          </cell>
          <cell r="M103">
            <v>11</v>
          </cell>
          <cell r="N103">
            <v>4</v>
          </cell>
          <cell r="O103">
            <v>6</v>
          </cell>
          <cell r="P103">
            <v>0</v>
          </cell>
          <cell r="Q103">
            <v>2</v>
          </cell>
          <cell r="R103">
            <v>0</v>
          </cell>
          <cell r="S103">
            <v>0</v>
          </cell>
          <cell r="T103">
            <v>0</v>
          </cell>
          <cell r="U103" t="str">
            <v>, </v>
          </cell>
          <cell r="V103">
            <v>0</v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>
            <v>0</v>
          </cell>
          <cell r="AE103">
            <v>1</v>
          </cell>
          <cell r="AF103">
            <v>1</v>
          </cell>
        </row>
        <row r="104">
          <cell r="A104" t="str">
            <v>, </v>
          </cell>
          <cell r="B104">
            <v>0</v>
          </cell>
          <cell r="C104" t="str">
            <v/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K104">
            <v>13</v>
          </cell>
          <cell r="L104">
            <v>3</v>
          </cell>
          <cell r="M104">
            <v>11</v>
          </cell>
          <cell r="N104">
            <v>4</v>
          </cell>
          <cell r="O104">
            <v>6</v>
          </cell>
          <cell r="P104">
            <v>0</v>
          </cell>
          <cell r="Q104">
            <v>2</v>
          </cell>
          <cell r="R104">
            <v>0</v>
          </cell>
          <cell r="S104">
            <v>0</v>
          </cell>
          <cell r="T104">
            <v>0</v>
          </cell>
          <cell r="U104" t="str">
            <v>, </v>
          </cell>
          <cell r="V104">
            <v>0</v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>
            <v>0</v>
          </cell>
          <cell r="AE104">
            <v>1</v>
          </cell>
          <cell r="AF104">
            <v>1</v>
          </cell>
        </row>
        <row r="105">
          <cell r="A105" t="str">
            <v>, </v>
          </cell>
          <cell r="B105">
            <v>0</v>
          </cell>
          <cell r="C105" t="str">
            <v/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e">
            <v>#N/A</v>
          </cell>
          <cell r="I105" t="e">
            <v>#N/A</v>
          </cell>
          <cell r="K105">
            <v>13</v>
          </cell>
          <cell r="L105">
            <v>3</v>
          </cell>
          <cell r="M105">
            <v>11</v>
          </cell>
          <cell r="N105">
            <v>4</v>
          </cell>
          <cell r="O105">
            <v>6</v>
          </cell>
          <cell r="P105">
            <v>0</v>
          </cell>
          <cell r="Q105">
            <v>2</v>
          </cell>
          <cell r="R105">
            <v>0</v>
          </cell>
          <cell r="S105">
            <v>0</v>
          </cell>
          <cell r="T105">
            <v>0</v>
          </cell>
          <cell r="U105" t="str">
            <v>, </v>
          </cell>
          <cell r="V105">
            <v>0</v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>
            <v>0</v>
          </cell>
          <cell r="AE105">
            <v>1</v>
          </cell>
          <cell r="AF105">
            <v>1</v>
          </cell>
        </row>
        <row r="106">
          <cell r="A106" t="str">
            <v>, </v>
          </cell>
          <cell r="B106">
            <v>0</v>
          </cell>
          <cell r="C106" t="str">
            <v/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K106">
            <v>13</v>
          </cell>
          <cell r="L106">
            <v>3</v>
          </cell>
          <cell r="M106">
            <v>11</v>
          </cell>
          <cell r="N106">
            <v>4</v>
          </cell>
          <cell r="O106">
            <v>6</v>
          </cell>
          <cell r="P106">
            <v>0</v>
          </cell>
          <cell r="Q106">
            <v>2</v>
          </cell>
          <cell r="R106">
            <v>0</v>
          </cell>
          <cell r="S106">
            <v>0</v>
          </cell>
          <cell r="T106">
            <v>0</v>
          </cell>
          <cell r="U106" t="str">
            <v>, </v>
          </cell>
          <cell r="V106">
            <v>0</v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>
            <v>0</v>
          </cell>
          <cell r="AE106">
            <v>1</v>
          </cell>
          <cell r="AF106">
            <v>1</v>
          </cell>
        </row>
        <row r="107">
          <cell r="A107" t="str">
            <v>, </v>
          </cell>
          <cell r="B107">
            <v>0</v>
          </cell>
          <cell r="C107" t="str">
            <v/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K107">
            <v>13</v>
          </cell>
          <cell r="L107">
            <v>3</v>
          </cell>
          <cell r="M107">
            <v>11</v>
          </cell>
          <cell r="N107">
            <v>4</v>
          </cell>
          <cell r="O107">
            <v>6</v>
          </cell>
          <cell r="P107">
            <v>0</v>
          </cell>
          <cell r="Q107">
            <v>2</v>
          </cell>
          <cell r="R107">
            <v>0</v>
          </cell>
          <cell r="S107">
            <v>0</v>
          </cell>
          <cell r="T107">
            <v>0</v>
          </cell>
          <cell r="U107" t="str">
            <v>, </v>
          </cell>
          <cell r="V107">
            <v>0</v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>
            <v>0</v>
          </cell>
          <cell r="AE107">
            <v>1</v>
          </cell>
          <cell r="AF107">
            <v>1</v>
          </cell>
        </row>
        <row r="108">
          <cell r="A108" t="str">
            <v>, </v>
          </cell>
          <cell r="B108">
            <v>0</v>
          </cell>
          <cell r="C108" t="str">
            <v/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K108">
            <v>13</v>
          </cell>
          <cell r="L108">
            <v>3</v>
          </cell>
          <cell r="M108">
            <v>11</v>
          </cell>
          <cell r="N108">
            <v>4</v>
          </cell>
          <cell r="O108">
            <v>6</v>
          </cell>
          <cell r="P108">
            <v>0</v>
          </cell>
          <cell r="Q108">
            <v>2</v>
          </cell>
          <cell r="R108">
            <v>0</v>
          </cell>
          <cell r="S108">
            <v>0</v>
          </cell>
          <cell r="T108">
            <v>0</v>
          </cell>
          <cell r="U108" t="str">
            <v>, </v>
          </cell>
          <cell r="V108">
            <v>0</v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>
            <v>0</v>
          </cell>
          <cell r="AE108">
            <v>1</v>
          </cell>
          <cell r="AF108">
            <v>1</v>
          </cell>
        </row>
        <row r="109">
          <cell r="A109" t="str">
            <v>, </v>
          </cell>
          <cell r="B109">
            <v>0</v>
          </cell>
          <cell r="C109" t="str">
            <v/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K109">
            <v>13</v>
          </cell>
          <cell r="L109">
            <v>3</v>
          </cell>
          <cell r="M109">
            <v>11</v>
          </cell>
          <cell r="N109">
            <v>4</v>
          </cell>
          <cell r="O109">
            <v>6</v>
          </cell>
          <cell r="P109">
            <v>0</v>
          </cell>
          <cell r="Q109">
            <v>2</v>
          </cell>
          <cell r="R109">
            <v>0</v>
          </cell>
          <cell r="S109">
            <v>0</v>
          </cell>
          <cell r="T109">
            <v>0</v>
          </cell>
          <cell r="U109" t="str">
            <v>, </v>
          </cell>
          <cell r="V109">
            <v>0</v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>
            <v>0</v>
          </cell>
          <cell r="AE109">
            <v>1</v>
          </cell>
          <cell r="AF109">
            <v>1</v>
          </cell>
        </row>
        <row r="110">
          <cell r="A110" t="str">
            <v>, </v>
          </cell>
          <cell r="B110">
            <v>0</v>
          </cell>
          <cell r="C110" t="str">
            <v/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K110">
            <v>13</v>
          </cell>
          <cell r="L110">
            <v>3</v>
          </cell>
          <cell r="M110">
            <v>11</v>
          </cell>
          <cell r="N110">
            <v>4</v>
          </cell>
          <cell r="O110">
            <v>6</v>
          </cell>
          <cell r="P110">
            <v>0</v>
          </cell>
          <cell r="Q110">
            <v>2</v>
          </cell>
          <cell r="R110">
            <v>0</v>
          </cell>
          <cell r="S110">
            <v>0</v>
          </cell>
          <cell r="T110">
            <v>0</v>
          </cell>
          <cell r="U110" t="str">
            <v>, </v>
          </cell>
          <cell r="V110">
            <v>0</v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>
            <v>0</v>
          </cell>
          <cell r="AE110">
            <v>1</v>
          </cell>
          <cell r="AF110">
            <v>1</v>
          </cell>
        </row>
        <row r="111">
          <cell r="A111" t="str">
            <v>, </v>
          </cell>
          <cell r="B111">
            <v>0</v>
          </cell>
          <cell r="C111" t="str">
            <v/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K111">
            <v>13</v>
          </cell>
          <cell r="L111">
            <v>3</v>
          </cell>
          <cell r="M111">
            <v>11</v>
          </cell>
          <cell r="N111">
            <v>4</v>
          </cell>
          <cell r="O111">
            <v>6</v>
          </cell>
          <cell r="P111">
            <v>0</v>
          </cell>
          <cell r="Q111">
            <v>2</v>
          </cell>
          <cell r="R111">
            <v>0</v>
          </cell>
          <cell r="S111">
            <v>0</v>
          </cell>
          <cell r="T111">
            <v>0</v>
          </cell>
          <cell r="U111" t="str">
            <v>, </v>
          </cell>
          <cell r="V111">
            <v>0</v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>
            <v>0</v>
          </cell>
          <cell r="AE111">
            <v>1</v>
          </cell>
          <cell r="AF111">
            <v>1</v>
          </cell>
        </row>
        <row r="112">
          <cell r="A112" t="str">
            <v>, </v>
          </cell>
          <cell r="B112">
            <v>0</v>
          </cell>
          <cell r="C112" t="str">
            <v/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K112">
            <v>13</v>
          </cell>
          <cell r="L112">
            <v>3</v>
          </cell>
          <cell r="M112">
            <v>11</v>
          </cell>
          <cell r="N112">
            <v>4</v>
          </cell>
          <cell r="O112">
            <v>6</v>
          </cell>
          <cell r="P112">
            <v>0</v>
          </cell>
          <cell r="Q112">
            <v>2</v>
          </cell>
          <cell r="R112">
            <v>0</v>
          </cell>
          <cell r="S112">
            <v>0</v>
          </cell>
          <cell r="T112">
            <v>0</v>
          </cell>
          <cell r="U112" t="str">
            <v>, </v>
          </cell>
          <cell r="V112">
            <v>0</v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>
            <v>0</v>
          </cell>
          <cell r="AE112">
            <v>1</v>
          </cell>
          <cell r="AF112">
            <v>1</v>
          </cell>
        </row>
        <row r="113">
          <cell r="A113" t="str">
            <v>, </v>
          </cell>
          <cell r="B113">
            <v>0</v>
          </cell>
          <cell r="C113" t="str">
            <v/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K113">
            <v>13</v>
          </cell>
          <cell r="L113">
            <v>3</v>
          </cell>
          <cell r="M113">
            <v>11</v>
          </cell>
          <cell r="N113">
            <v>4</v>
          </cell>
          <cell r="O113">
            <v>6</v>
          </cell>
          <cell r="P113">
            <v>0</v>
          </cell>
          <cell r="Q113">
            <v>2</v>
          </cell>
          <cell r="R113">
            <v>0</v>
          </cell>
          <cell r="S113">
            <v>0</v>
          </cell>
          <cell r="T113">
            <v>0</v>
          </cell>
          <cell r="U113" t="str">
            <v>, </v>
          </cell>
          <cell r="V113">
            <v>0</v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1</v>
          </cell>
          <cell r="AF113">
            <v>1</v>
          </cell>
        </row>
        <row r="114">
          <cell r="A114" t="str">
            <v>, </v>
          </cell>
          <cell r="B114">
            <v>0</v>
          </cell>
          <cell r="C114" t="str">
            <v/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K114">
            <v>13</v>
          </cell>
          <cell r="L114">
            <v>3</v>
          </cell>
          <cell r="M114">
            <v>11</v>
          </cell>
          <cell r="N114">
            <v>4</v>
          </cell>
          <cell r="O114">
            <v>6</v>
          </cell>
          <cell r="P114">
            <v>0</v>
          </cell>
          <cell r="Q114">
            <v>2</v>
          </cell>
          <cell r="R114">
            <v>0</v>
          </cell>
          <cell r="S114">
            <v>0</v>
          </cell>
          <cell r="T114">
            <v>0</v>
          </cell>
          <cell r="U114" t="str">
            <v>, </v>
          </cell>
          <cell r="V114">
            <v>0</v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>
            <v>0</v>
          </cell>
          <cell r="AE114">
            <v>1</v>
          </cell>
          <cell r="AF114">
            <v>1</v>
          </cell>
        </row>
        <row r="115">
          <cell r="A115" t="str">
            <v>, </v>
          </cell>
          <cell r="B115">
            <v>0</v>
          </cell>
          <cell r="C115" t="str">
            <v/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K115">
            <v>13</v>
          </cell>
          <cell r="L115">
            <v>3</v>
          </cell>
          <cell r="M115">
            <v>11</v>
          </cell>
          <cell r="N115">
            <v>4</v>
          </cell>
          <cell r="O115">
            <v>6</v>
          </cell>
          <cell r="P115">
            <v>0</v>
          </cell>
          <cell r="Q115">
            <v>2</v>
          </cell>
          <cell r="R115">
            <v>0</v>
          </cell>
          <cell r="S115">
            <v>0</v>
          </cell>
          <cell r="T115">
            <v>0</v>
          </cell>
          <cell r="U115" t="str">
            <v>, </v>
          </cell>
          <cell r="V115">
            <v>0</v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>
            <v>0</v>
          </cell>
          <cell r="AE115">
            <v>1</v>
          </cell>
          <cell r="AF115">
            <v>1</v>
          </cell>
        </row>
        <row r="116">
          <cell r="A116" t="str">
            <v>, </v>
          </cell>
          <cell r="B116">
            <v>0</v>
          </cell>
          <cell r="C116" t="str">
            <v/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K116">
            <v>13</v>
          </cell>
          <cell r="L116">
            <v>3</v>
          </cell>
          <cell r="M116">
            <v>11</v>
          </cell>
          <cell r="N116">
            <v>4</v>
          </cell>
          <cell r="O116">
            <v>6</v>
          </cell>
          <cell r="P116">
            <v>0</v>
          </cell>
          <cell r="Q116">
            <v>2</v>
          </cell>
          <cell r="R116">
            <v>0</v>
          </cell>
          <cell r="S116">
            <v>0</v>
          </cell>
          <cell r="T116">
            <v>0</v>
          </cell>
          <cell r="U116" t="str">
            <v>, </v>
          </cell>
          <cell r="V116">
            <v>0</v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>
            <v>0</v>
          </cell>
          <cell r="AE116">
            <v>1</v>
          </cell>
          <cell r="AF116">
            <v>1</v>
          </cell>
        </row>
        <row r="117">
          <cell r="A117" t="str">
            <v>, </v>
          </cell>
          <cell r="B117">
            <v>0</v>
          </cell>
          <cell r="C117" t="str">
            <v/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K117">
            <v>13</v>
          </cell>
          <cell r="L117">
            <v>3</v>
          </cell>
          <cell r="M117">
            <v>11</v>
          </cell>
          <cell r="N117">
            <v>4</v>
          </cell>
          <cell r="O117">
            <v>6</v>
          </cell>
          <cell r="P117">
            <v>0</v>
          </cell>
          <cell r="Q117">
            <v>2</v>
          </cell>
          <cell r="R117">
            <v>0</v>
          </cell>
          <cell r="S117">
            <v>0</v>
          </cell>
          <cell r="T117">
            <v>0</v>
          </cell>
          <cell r="U117" t="str">
            <v>, </v>
          </cell>
          <cell r="V117">
            <v>0</v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1</v>
          </cell>
          <cell r="AF117">
            <v>1</v>
          </cell>
        </row>
        <row r="118">
          <cell r="A118" t="str">
            <v>, </v>
          </cell>
          <cell r="B118">
            <v>0</v>
          </cell>
          <cell r="C118" t="str">
            <v/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K118">
            <v>13</v>
          </cell>
          <cell r="L118">
            <v>3</v>
          </cell>
          <cell r="M118">
            <v>11</v>
          </cell>
          <cell r="N118">
            <v>4</v>
          </cell>
          <cell r="O118">
            <v>6</v>
          </cell>
          <cell r="P118">
            <v>0</v>
          </cell>
          <cell r="Q118">
            <v>2</v>
          </cell>
          <cell r="R118">
            <v>0</v>
          </cell>
          <cell r="S118">
            <v>0</v>
          </cell>
          <cell r="T118">
            <v>0</v>
          </cell>
          <cell r="U118" t="str">
            <v>, </v>
          </cell>
          <cell r="V118">
            <v>0</v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>
            <v>0</v>
          </cell>
          <cell r="AE118">
            <v>1</v>
          </cell>
          <cell r="AF118">
            <v>1</v>
          </cell>
        </row>
        <row r="119">
          <cell r="A119" t="str">
            <v>, </v>
          </cell>
          <cell r="B119">
            <v>0</v>
          </cell>
          <cell r="C119" t="str">
            <v/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K119">
            <v>13</v>
          </cell>
          <cell r="L119">
            <v>3</v>
          </cell>
          <cell r="M119">
            <v>11</v>
          </cell>
          <cell r="N119">
            <v>4</v>
          </cell>
          <cell r="O119">
            <v>6</v>
          </cell>
          <cell r="P119">
            <v>0</v>
          </cell>
          <cell r="Q119">
            <v>2</v>
          </cell>
          <cell r="R119">
            <v>0</v>
          </cell>
          <cell r="S119">
            <v>0</v>
          </cell>
          <cell r="T119">
            <v>0</v>
          </cell>
          <cell r="U119" t="str">
            <v>, </v>
          </cell>
          <cell r="V119">
            <v>0</v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>
            <v>0</v>
          </cell>
          <cell r="AE119">
            <v>1</v>
          </cell>
          <cell r="AF119">
            <v>1</v>
          </cell>
        </row>
        <row r="120">
          <cell r="A120" t="str">
            <v>, </v>
          </cell>
          <cell r="B120">
            <v>0</v>
          </cell>
          <cell r="C120" t="str">
            <v/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K120">
            <v>13</v>
          </cell>
          <cell r="L120">
            <v>3</v>
          </cell>
          <cell r="M120">
            <v>11</v>
          </cell>
          <cell r="N120">
            <v>4</v>
          </cell>
          <cell r="O120">
            <v>6</v>
          </cell>
          <cell r="P120">
            <v>0</v>
          </cell>
          <cell r="Q120">
            <v>2</v>
          </cell>
          <cell r="R120">
            <v>0</v>
          </cell>
          <cell r="S120">
            <v>0</v>
          </cell>
          <cell r="T120">
            <v>0</v>
          </cell>
          <cell r="U120" t="str">
            <v>, </v>
          </cell>
          <cell r="V120">
            <v>0</v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>
            <v>0</v>
          </cell>
          <cell r="AE120">
            <v>1</v>
          </cell>
          <cell r="AF120">
            <v>1</v>
          </cell>
        </row>
        <row r="121">
          <cell r="A121" t="str">
            <v>, </v>
          </cell>
          <cell r="B121">
            <v>0</v>
          </cell>
          <cell r="C121" t="str">
            <v/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K121">
            <v>13</v>
          </cell>
          <cell r="L121">
            <v>3</v>
          </cell>
          <cell r="M121">
            <v>11</v>
          </cell>
          <cell r="N121">
            <v>4</v>
          </cell>
          <cell r="O121">
            <v>6</v>
          </cell>
          <cell r="P121">
            <v>0</v>
          </cell>
          <cell r="Q121">
            <v>2</v>
          </cell>
          <cell r="R121">
            <v>0</v>
          </cell>
          <cell r="S121">
            <v>0</v>
          </cell>
          <cell r="T121">
            <v>0</v>
          </cell>
          <cell r="U121" t="str">
            <v>, </v>
          </cell>
          <cell r="V121">
            <v>0</v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>
            <v>0</v>
          </cell>
          <cell r="AE121">
            <v>1</v>
          </cell>
          <cell r="AF121">
            <v>1</v>
          </cell>
        </row>
        <row r="122">
          <cell r="A122" t="str">
            <v>, </v>
          </cell>
          <cell r="B122">
            <v>0</v>
          </cell>
          <cell r="C122" t="str">
            <v/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K122">
            <v>13</v>
          </cell>
          <cell r="L122">
            <v>3</v>
          </cell>
          <cell r="M122">
            <v>11</v>
          </cell>
          <cell r="N122">
            <v>4</v>
          </cell>
          <cell r="O122">
            <v>6</v>
          </cell>
          <cell r="P122">
            <v>0</v>
          </cell>
          <cell r="Q122">
            <v>2</v>
          </cell>
          <cell r="R122">
            <v>0</v>
          </cell>
          <cell r="S122">
            <v>0</v>
          </cell>
          <cell r="T122">
            <v>0</v>
          </cell>
          <cell r="U122" t="str">
            <v>, </v>
          </cell>
          <cell r="V122">
            <v>0</v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>
            <v>0</v>
          </cell>
          <cell r="AE122">
            <v>1</v>
          </cell>
          <cell r="AF122">
            <v>1</v>
          </cell>
        </row>
        <row r="123">
          <cell r="A123" t="str">
            <v>, </v>
          </cell>
          <cell r="B123">
            <v>0</v>
          </cell>
          <cell r="C123" t="str">
            <v/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  <cell r="I123" t="e">
            <v>#N/A</v>
          </cell>
          <cell r="K123">
            <v>13</v>
          </cell>
          <cell r="L123">
            <v>3</v>
          </cell>
          <cell r="M123">
            <v>11</v>
          </cell>
          <cell r="N123">
            <v>4</v>
          </cell>
          <cell r="O123">
            <v>6</v>
          </cell>
          <cell r="P123">
            <v>0</v>
          </cell>
          <cell r="Q123">
            <v>2</v>
          </cell>
          <cell r="R123">
            <v>0</v>
          </cell>
          <cell r="S123">
            <v>0</v>
          </cell>
          <cell r="T123">
            <v>0</v>
          </cell>
          <cell r="U123" t="str">
            <v>, </v>
          </cell>
          <cell r="V123">
            <v>0</v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1</v>
          </cell>
          <cell r="AF123">
            <v>1</v>
          </cell>
        </row>
        <row r="124">
          <cell r="A124" t="str">
            <v>, </v>
          </cell>
          <cell r="B124">
            <v>0</v>
          </cell>
          <cell r="C124" t="str">
            <v/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K124">
            <v>13</v>
          </cell>
          <cell r="L124">
            <v>3</v>
          </cell>
          <cell r="M124">
            <v>11</v>
          </cell>
          <cell r="N124">
            <v>4</v>
          </cell>
          <cell r="O124">
            <v>6</v>
          </cell>
          <cell r="P124">
            <v>0</v>
          </cell>
          <cell r="Q124">
            <v>2</v>
          </cell>
          <cell r="R124">
            <v>0</v>
          </cell>
          <cell r="S124">
            <v>0</v>
          </cell>
          <cell r="T124">
            <v>0</v>
          </cell>
          <cell r="U124" t="str">
            <v>, </v>
          </cell>
          <cell r="V124">
            <v>0</v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>
            <v>0</v>
          </cell>
          <cell r="AE124">
            <v>1</v>
          </cell>
          <cell r="AF124">
            <v>1</v>
          </cell>
        </row>
        <row r="125">
          <cell r="A125" t="str">
            <v>, </v>
          </cell>
          <cell r="B125">
            <v>0</v>
          </cell>
          <cell r="C125" t="str">
            <v/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K125">
            <v>13</v>
          </cell>
          <cell r="L125">
            <v>3</v>
          </cell>
          <cell r="M125">
            <v>11</v>
          </cell>
          <cell r="N125">
            <v>4</v>
          </cell>
          <cell r="O125">
            <v>6</v>
          </cell>
          <cell r="P125">
            <v>0</v>
          </cell>
          <cell r="Q125">
            <v>2</v>
          </cell>
          <cell r="R125">
            <v>0</v>
          </cell>
          <cell r="S125">
            <v>0</v>
          </cell>
          <cell r="T125">
            <v>0</v>
          </cell>
          <cell r="U125" t="str">
            <v>, </v>
          </cell>
          <cell r="V125">
            <v>0</v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>
            <v>0</v>
          </cell>
          <cell r="AE125">
            <v>1</v>
          </cell>
          <cell r="AF125">
            <v>1</v>
          </cell>
        </row>
        <row r="126">
          <cell r="A126" t="str">
            <v>, </v>
          </cell>
          <cell r="B126">
            <v>0</v>
          </cell>
          <cell r="C126" t="str">
            <v/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K126">
            <v>13</v>
          </cell>
          <cell r="L126">
            <v>3</v>
          </cell>
          <cell r="M126">
            <v>11</v>
          </cell>
          <cell r="N126">
            <v>4</v>
          </cell>
          <cell r="O126">
            <v>6</v>
          </cell>
          <cell r="P126">
            <v>0</v>
          </cell>
          <cell r="Q126">
            <v>2</v>
          </cell>
          <cell r="R126">
            <v>0</v>
          </cell>
          <cell r="S126">
            <v>0</v>
          </cell>
          <cell r="T126">
            <v>0</v>
          </cell>
          <cell r="U126" t="str">
            <v>, </v>
          </cell>
          <cell r="V126">
            <v>0</v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>
            <v>0</v>
          </cell>
          <cell r="AE126">
            <v>1</v>
          </cell>
          <cell r="AF126">
            <v>1</v>
          </cell>
        </row>
        <row r="127">
          <cell r="A127" t="str">
            <v>, </v>
          </cell>
          <cell r="B127">
            <v>0</v>
          </cell>
          <cell r="C127" t="str">
            <v/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K127">
            <v>13</v>
          </cell>
          <cell r="L127">
            <v>3</v>
          </cell>
          <cell r="M127">
            <v>11</v>
          </cell>
          <cell r="N127">
            <v>4</v>
          </cell>
          <cell r="O127">
            <v>6</v>
          </cell>
          <cell r="P127">
            <v>0</v>
          </cell>
          <cell r="Q127">
            <v>2</v>
          </cell>
          <cell r="R127">
            <v>0</v>
          </cell>
          <cell r="S127">
            <v>0</v>
          </cell>
          <cell r="T127">
            <v>0</v>
          </cell>
          <cell r="U127" t="str">
            <v>, </v>
          </cell>
          <cell r="V127">
            <v>0</v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>
            <v>0</v>
          </cell>
          <cell r="AE127">
            <v>1</v>
          </cell>
          <cell r="AF127">
            <v>1</v>
          </cell>
        </row>
        <row r="128">
          <cell r="A128" t="str">
            <v>, </v>
          </cell>
          <cell r="B128">
            <v>0</v>
          </cell>
          <cell r="C128" t="str">
            <v/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K128">
            <v>13</v>
          </cell>
          <cell r="L128">
            <v>3</v>
          </cell>
          <cell r="M128">
            <v>11</v>
          </cell>
          <cell r="N128">
            <v>4</v>
          </cell>
          <cell r="O128">
            <v>6</v>
          </cell>
          <cell r="P128">
            <v>0</v>
          </cell>
          <cell r="Q128">
            <v>2</v>
          </cell>
          <cell r="R128">
            <v>0</v>
          </cell>
          <cell r="S128">
            <v>0</v>
          </cell>
          <cell r="T128">
            <v>0</v>
          </cell>
          <cell r="U128" t="str">
            <v>, </v>
          </cell>
          <cell r="V128">
            <v>0</v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>
            <v>0</v>
          </cell>
          <cell r="AE128">
            <v>1</v>
          </cell>
          <cell r="AF128">
            <v>1</v>
          </cell>
        </row>
        <row r="129">
          <cell r="A129" t="str">
            <v>, </v>
          </cell>
          <cell r="B129">
            <v>0</v>
          </cell>
          <cell r="C129" t="str">
            <v/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K129">
            <v>13</v>
          </cell>
          <cell r="L129">
            <v>3</v>
          </cell>
          <cell r="M129">
            <v>11</v>
          </cell>
          <cell r="N129">
            <v>4</v>
          </cell>
          <cell r="O129">
            <v>6</v>
          </cell>
          <cell r="P129">
            <v>0</v>
          </cell>
          <cell r="Q129">
            <v>2</v>
          </cell>
          <cell r="R129">
            <v>0</v>
          </cell>
          <cell r="S129">
            <v>0</v>
          </cell>
          <cell r="T129">
            <v>0</v>
          </cell>
          <cell r="U129" t="str">
            <v>, </v>
          </cell>
          <cell r="V129">
            <v>0</v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>
            <v>0</v>
          </cell>
          <cell r="AE129">
            <v>1</v>
          </cell>
          <cell r="AF129">
            <v>1</v>
          </cell>
        </row>
        <row r="130">
          <cell r="A130" t="str">
            <v>, </v>
          </cell>
          <cell r="B130">
            <v>0</v>
          </cell>
          <cell r="C130" t="str">
            <v/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K130">
            <v>13</v>
          </cell>
          <cell r="L130">
            <v>3</v>
          </cell>
          <cell r="M130">
            <v>11</v>
          </cell>
          <cell r="N130">
            <v>4</v>
          </cell>
          <cell r="O130">
            <v>6</v>
          </cell>
          <cell r="P130">
            <v>0</v>
          </cell>
          <cell r="Q130">
            <v>2</v>
          </cell>
          <cell r="R130">
            <v>0</v>
          </cell>
          <cell r="S130">
            <v>0</v>
          </cell>
          <cell r="T130">
            <v>0</v>
          </cell>
          <cell r="U130" t="str">
            <v>, </v>
          </cell>
          <cell r="V130">
            <v>0</v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>
            <v>0</v>
          </cell>
          <cell r="AE130">
            <v>1</v>
          </cell>
          <cell r="AF130">
            <v>1</v>
          </cell>
        </row>
        <row r="131">
          <cell r="A131" t="str">
            <v>, </v>
          </cell>
          <cell r="B131">
            <v>0</v>
          </cell>
          <cell r="C131" t="str">
            <v/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K131">
            <v>13</v>
          </cell>
          <cell r="L131">
            <v>3</v>
          </cell>
          <cell r="M131">
            <v>11</v>
          </cell>
          <cell r="N131">
            <v>4</v>
          </cell>
          <cell r="O131">
            <v>6</v>
          </cell>
          <cell r="P131">
            <v>0</v>
          </cell>
          <cell r="Q131">
            <v>2</v>
          </cell>
          <cell r="R131">
            <v>0</v>
          </cell>
          <cell r="S131">
            <v>0</v>
          </cell>
          <cell r="T131">
            <v>0</v>
          </cell>
          <cell r="U131" t="str">
            <v>, </v>
          </cell>
          <cell r="V131">
            <v>0</v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>
            <v>0</v>
          </cell>
          <cell r="AE131">
            <v>1</v>
          </cell>
          <cell r="AF131">
            <v>1</v>
          </cell>
        </row>
        <row r="132">
          <cell r="A132" t="str">
            <v>, </v>
          </cell>
          <cell r="B132">
            <v>0</v>
          </cell>
          <cell r="C132" t="str">
            <v/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K132">
            <v>13</v>
          </cell>
          <cell r="L132">
            <v>3</v>
          </cell>
          <cell r="M132">
            <v>11</v>
          </cell>
          <cell r="N132">
            <v>4</v>
          </cell>
          <cell r="O132">
            <v>6</v>
          </cell>
          <cell r="P132">
            <v>0</v>
          </cell>
          <cell r="Q132">
            <v>2</v>
          </cell>
          <cell r="R132">
            <v>0</v>
          </cell>
          <cell r="S132">
            <v>0</v>
          </cell>
          <cell r="T132">
            <v>0</v>
          </cell>
          <cell r="U132" t="str">
            <v>, </v>
          </cell>
          <cell r="V132">
            <v>0</v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>
            <v>0</v>
          </cell>
          <cell r="AE132">
            <v>1</v>
          </cell>
          <cell r="AF132">
            <v>1</v>
          </cell>
        </row>
        <row r="133">
          <cell r="A133" t="str">
            <v>, </v>
          </cell>
          <cell r="B133">
            <v>0</v>
          </cell>
          <cell r="C133" t="str">
            <v/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K133">
            <v>13</v>
          </cell>
          <cell r="L133">
            <v>3</v>
          </cell>
          <cell r="M133">
            <v>11</v>
          </cell>
          <cell r="N133">
            <v>4</v>
          </cell>
          <cell r="O133">
            <v>6</v>
          </cell>
          <cell r="P133">
            <v>0</v>
          </cell>
          <cell r="Q133">
            <v>2</v>
          </cell>
          <cell r="R133">
            <v>0</v>
          </cell>
          <cell r="S133">
            <v>0</v>
          </cell>
          <cell r="T133">
            <v>0</v>
          </cell>
          <cell r="U133" t="str">
            <v>, </v>
          </cell>
          <cell r="V133">
            <v>0</v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>
            <v>0</v>
          </cell>
          <cell r="AE133">
            <v>1</v>
          </cell>
          <cell r="AF133">
            <v>1</v>
          </cell>
        </row>
        <row r="134">
          <cell r="A134" t="str">
            <v>, </v>
          </cell>
          <cell r="B134">
            <v>0</v>
          </cell>
          <cell r="C134" t="str">
            <v/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K134">
            <v>13</v>
          </cell>
          <cell r="L134">
            <v>3</v>
          </cell>
          <cell r="M134">
            <v>11</v>
          </cell>
          <cell r="N134">
            <v>4</v>
          </cell>
          <cell r="O134">
            <v>6</v>
          </cell>
          <cell r="P134">
            <v>0</v>
          </cell>
          <cell r="Q134">
            <v>2</v>
          </cell>
          <cell r="R134">
            <v>0</v>
          </cell>
          <cell r="S134">
            <v>0</v>
          </cell>
          <cell r="T134">
            <v>0</v>
          </cell>
          <cell r="U134" t="str">
            <v>, </v>
          </cell>
          <cell r="V134">
            <v>0</v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>
            <v>0</v>
          </cell>
          <cell r="AE134">
            <v>1</v>
          </cell>
          <cell r="AF134">
            <v>1</v>
          </cell>
        </row>
        <row r="135">
          <cell r="A135" t="str">
            <v>, </v>
          </cell>
          <cell r="B135">
            <v>0</v>
          </cell>
          <cell r="C135" t="str">
            <v/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K135">
            <v>13</v>
          </cell>
          <cell r="L135">
            <v>3</v>
          </cell>
          <cell r="M135">
            <v>11</v>
          </cell>
          <cell r="N135">
            <v>4</v>
          </cell>
          <cell r="O135">
            <v>6</v>
          </cell>
          <cell r="P135">
            <v>0</v>
          </cell>
          <cell r="Q135">
            <v>2</v>
          </cell>
          <cell r="R135">
            <v>0</v>
          </cell>
          <cell r="S135">
            <v>0</v>
          </cell>
          <cell r="T135">
            <v>0</v>
          </cell>
          <cell r="U135" t="str">
            <v>, </v>
          </cell>
          <cell r="V135">
            <v>0</v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>
            <v>0</v>
          </cell>
          <cell r="AE135">
            <v>1</v>
          </cell>
          <cell r="AF135">
            <v>1</v>
          </cell>
        </row>
        <row r="136">
          <cell r="A136" t="str">
            <v>, </v>
          </cell>
          <cell r="B136">
            <v>0</v>
          </cell>
          <cell r="C136" t="str">
            <v/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K136">
            <v>13</v>
          </cell>
          <cell r="L136">
            <v>3</v>
          </cell>
          <cell r="M136">
            <v>11</v>
          </cell>
          <cell r="N136">
            <v>4</v>
          </cell>
          <cell r="O136">
            <v>6</v>
          </cell>
          <cell r="P136">
            <v>0</v>
          </cell>
          <cell r="Q136">
            <v>2</v>
          </cell>
          <cell r="R136">
            <v>0</v>
          </cell>
          <cell r="S136">
            <v>0</v>
          </cell>
          <cell r="T136">
            <v>0</v>
          </cell>
          <cell r="U136" t="str">
            <v>, </v>
          </cell>
          <cell r="V136">
            <v>0</v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>
            <v>0</v>
          </cell>
          <cell r="AE136">
            <v>1</v>
          </cell>
          <cell r="AF136">
            <v>1</v>
          </cell>
        </row>
        <row r="137">
          <cell r="A137" t="str">
            <v>, </v>
          </cell>
          <cell r="B137">
            <v>0</v>
          </cell>
          <cell r="C137" t="str">
            <v/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K137">
            <v>13</v>
          </cell>
          <cell r="L137">
            <v>3</v>
          </cell>
          <cell r="M137">
            <v>11</v>
          </cell>
          <cell r="N137">
            <v>4</v>
          </cell>
          <cell r="O137">
            <v>6</v>
          </cell>
          <cell r="P137">
            <v>0</v>
          </cell>
          <cell r="Q137">
            <v>2</v>
          </cell>
          <cell r="R137">
            <v>0</v>
          </cell>
          <cell r="S137">
            <v>0</v>
          </cell>
          <cell r="T137">
            <v>0</v>
          </cell>
          <cell r="U137" t="str">
            <v>, </v>
          </cell>
          <cell r="V137">
            <v>0</v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>
            <v>0</v>
          </cell>
          <cell r="AE137">
            <v>1</v>
          </cell>
          <cell r="AF137">
            <v>1</v>
          </cell>
        </row>
        <row r="138">
          <cell r="A138" t="str">
            <v>, </v>
          </cell>
          <cell r="B138">
            <v>0</v>
          </cell>
          <cell r="C138" t="str">
            <v/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K138">
            <v>13</v>
          </cell>
          <cell r="L138">
            <v>3</v>
          </cell>
          <cell r="M138">
            <v>11</v>
          </cell>
          <cell r="N138">
            <v>4</v>
          </cell>
          <cell r="O138">
            <v>6</v>
          </cell>
          <cell r="P138">
            <v>0</v>
          </cell>
          <cell r="Q138">
            <v>2</v>
          </cell>
          <cell r="R138">
            <v>0</v>
          </cell>
          <cell r="S138">
            <v>0</v>
          </cell>
          <cell r="T138">
            <v>0</v>
          </cell>
          <cell r="U138" t="str">
            <v>, </v>
          </cell>
          <cell r="V138">
            <v>0</v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>
            <v>0</v>
          </cell>
          <cell r="AE138">
            <v>1</v>
          </cell>
          <cell r="AF138">
            <v>1</v>
          </cell>
        </row>
        <row r="139">
          <cell r="A139" t="str">
            <v>, </v>
          </cell>
          <cell r="B139">
            <v>0</v>
          </cell>
          <cell r="C139" t="str">
            <v/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K139">
            <v>13</v>
          </cell>
          <cell r="L139">
            <v>3</v>
          </cell>
          <cell r="M139">
            <v>11</v>
          </cell>
          <cell r="N139">
            <v>4</v>
          </cell>
          <cell r="O139">
            <v>6</v>
          </cell>
          <cell r="P139">
            <v>0</v>
          </cell>
          <cell r="Q139">
            <v>2</v>
          </cell>
          <cell r="R139">
            <v>0</v>
          </cell>
          <cell r="S139">
            <v>0</v>
          </cell>
          <cell r="T139">
            <v>0</v>
          </cell>
          <cell r="U139" t="str">
            <v>, </v>
          </cell>
          <cell r="V139">
            <v>0</v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>
            <v>0</v>
          </cell>
          <cell r="AE139">
            <v>1</v>
          </cell>
          <cell r="AF139">
            <v>1</v>
          </cell>
        </row>
        <row r="140">
          <cell r="A140" t="str">
            <v>, </v>
          </cell>
          <cell r="B140">
            <v>0</v>
          </cell>
          <cell r="C140" t="str">
            <v/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K140">
            <v>13</v>
          </cell>
          <cell r="L140">
            <v>3</v>
          </cell>
          <cell r="M140">
            <v>11</v>
          </cell>
          <cell r="N140">
            <v>4</v>
          </cell>
          <cell r="O140">
            <v>6</v>
          </cell>
          <cell r="P140">
            <v>0</v>
          </cell>
          <cell r="Q140">
            <v>2</v>
          </cell>
          <cell r="R140">
            <v>0</v>
          </cell>
          <cell r="S140">
            <v>0</v>
          </cell>
          <cell r="T140">
            <v>0</v>
          </cell>
          <cell r="U140" t="str">
            <v>, </v>
          </cell>
          <cell r="V140">
            <v>0</v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>
            <v>0</v>
          </cell>
          <cell r="AE140">
            <v>1</v>
          </cell>
          <cell r="AF140">
            <v>1</v>
          </cell>
        </row>
        <row r="141">
          <cell r="A141" t="str">
            <v>, </v>
          </cell>
          <cell r="B141">
            <v>0</v>
          </cell>
          <cell r="C141" t="str">
            <v/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K141">
            <v>13</v>
          </cell>
          <cell r="L141">
            <v>3</v>
          </cell>
          <cell r="M141">
            <v>11</v>
          </cell>
          <cell r="N141">
            <v>4</v>
          </cell>
          <cell r="O141">
            <v>6</v>
          </cell>
          <cell r="P141">
            <v>0</v>
          </cell>
          <cell r="Q141">
            <v>2</v>
          </cell>
          <cell r="R141">
            <v>0</v>
          </cell>
          <cell r="S141">
            <v>0</v>
          </cell>
          <cell r="T141">
            <v>0</v>
          </cell>
          <cell r="U141" t="str">
            <v>, </v>
          </cell>
          <cell r="V141">
            <v>0</v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>
            <v>0</v>
          </cell>
          <cell r="AE141">
            <v>1</v>
          </cell>
          <cell r="AF141">
            <v>1</v>
          </cell>
        </row>
        <row r="142">
          <cell r="A142" t="str">
            <v>, </v>
          </cell>
          <cell r="B142">
            <v>0</v>
          </cell>
          <cell r="C142" t="str">
            <v/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K142">
            <v>13</v>
          </cell>
          <cell r="L142">
            <v>3</v>
          </cell>
          <cell r="M142">
            <v>11</v>
          </cell>
          <cell r="N142">
            <v>4</v>
          </cell>
          <cell r="O142">
            <v>6</v>
          </cell>
          <cell r="P142">
            <v>0</v>
          </cell>
          <cell r="Q142">
            <v>2</v>
          </cell>
          <cell r="R142">
            <v>0</v>
          </cell>
          <cell r="S142">
            <v>0</v>
          </cell>
          <cell r="T142">
            <v>0</v>
          </cell>
          <cell r="U142" t="str">
            <v>, </v>
          </cell>
          <cell r="V142">
            <v>0</v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>
            <v>0</v>
          </cell>
          <cell r="AE142">
            <v>1</v>
          </cell>
          <cell r="AF142">
            <v>1</v>
          </cell>
        </row>
        <row r="143">
          <cell r="A143" t="str">
            <v>, </v>
          </cell>
          <cell r="B143">
            <v>0</v>
          </cell>
          <cell r="C143" t="str">
            <v/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K143">
            <v>13</v>
          </cell>
          <cell r="L143">
            <v>3</v>
          </cell>
          <cell r="M143">
            <v>11</v>
          </cell>
          <cell r="N143">
            <v>4</v>
          </cell>
          <cell r="O143">
            <v>6</v>
          </cell>
          <cell r="P143">
            <v>0</v>
          </cell>
          <cell r="Q143">
            <v>2</v>
          </cell>
          <cell r="R143">
            <v>0</v>
          </cell>
          <cell r="S143">
            <v>0</v>
          </cell>
          <cell r="T143">
            <v>0</v>
          </cell>
          <cell r="U143" t="str">
            <v>, </v>
          </cell>
          <cell r="V143">
            <v>0</v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>
            <v>0</v>
          </cell>
          <cell r="AE143">
            <v>1</v>
          </cell>
          <cell r="AF143">
            <v>1</v>
          </cell>
        </row>
        <row r="144">
          <cell r="A144" t="str">
            <v>, </v>
          </cell>
          <cell r="B144">
            <v>0</v>
          </cell>
          <cell r="C144" t="str">
            <v/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K144">
            <v>13</v>
          </cell>
          <cell r="L144">
            <v>3</v>
          </cell>
          <cell r="M144">
            <v>11</v>
          </cell>
          <cell r="N144">
            <v>4</v>
          </cell>
          <cell r="O144">
            <v>6</v>
          </cell>
          <cell r="P144">
            <v>0</v>
          </cell>
          <cell r="Q144">
            <v>2</v>
          </cell>
          <cell r="R144">
            <v>0</v>
          </cell>
          <cell r="S144">
            <v>0</v>
          </cell>
          <cell r="T144">
            <v>0</v>
          </cell>
          <cell r="U144" t="str">
            <v>, </v>
          </cell>
          <cell r="V144">
            <v>0</v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>
            <v>0</v>
          </cell>
          <cell r="AE144">
            <v>1</v>
          </cell>
          <cell r="AF144">
            <v>1</v>
          </cell>
        </row>
        <row r="145">
          <cell r="A145" t="str">
            <v>, </v>
          </cell>
          <cell r="B145">
            <v>0</v>
          </cell>
          <cell r="C145" t="str">
            <v/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K145">
            <v>13</v>
          </cell>
          <cell r="L145">
            <v>3</v>
          </cell>
          <cell r="M145">
            <v>11</v>
          </cell>
          <cell r="N145">
            <v>4</v>
          </cell>
          <cell r="O145">
            <v>6</v>
          </cell>
          <cell r="P145">
            <v>0</v>
          </cell>
          <cell r="Q145">
            <v>2</v>
          </cell>
          <cell r="R145">
            <v>0</v>
          </cell>
          <cell r="S145">
            <v>0</v>
          </cell>
          <cell r="T145">
            <v>0</v>
          </cell>
          <cell r="U145" t="str">
            <v>, </v>
          </cell>
          <cell r="V145">
            <v>0</v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>
            <v>0</v>
          </cell>
          <cell r="AE145">
            <v>1</v>
          </cell>
          <cell r="AF145">
            <v>1</v>
          </cell>
        </row>
        <row r="146">
          <cell r="A146" t="str">
            <v>, </v>
          </cell>
          <cell r="B146">
            <v>0</v>
          </cell>
          <cell r="C146" t="str">
            <v/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K146">
            <v>13</v>
          </cell>
          <cell r="L146">
            <v>3</v>
          </cell>
          <cell r="M146">
            <v>11</v>
          </cell>
          <cell r="N146">
            <v>4</v>
          </cell>
          <cell r="O146">
            <v>6</v>
          </cell>
          <cell r="P146">
            <v>0</v>
          </cell>
          <cell r="Q146">
            <v>2</v>
          </cell>
          <cell r="R146">
            <v>0</v>
          </cell>
          <cell r="S146">
            <v>0</v>
          </cell>
          <cell r="T146">
            <v>0</v>
          </cell>
          <cell r="U146" t="str">
            <v>, </v>
          </cell>
          <cell r="V146">
            <v>0</v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>
            <v>0</v>
          </cell>
          <cell r="AE146">
            <v>1</v>
          </cell>
          <cell r="AF146">
            <v>1</v>
          </cell>
        </row>
        <row r="147">
          <cell r="A147" t="str">
            <v>, </v>
          </cell>
          <cell r="B147">
            <v>0</v>
          </cell>
          <cell r="C147" t="str">
            <v/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K147">
            <v>13</v>
          </cell>
          <cell r="L147">
            <v>3</v>
          </cell>
          <cell r="M147">
            <v>11</v>
          </cell>
          <cell r="N147">
            <v>4</v>
          </cell>
          <cell r="O147">
            <v>6</v>
          </cell>
          <cell r="P147">
            <v>0</v>
          </cell>
          <cell r="Q147">
            <v>2</v>
          </cell>
          <cell r="R147">
            <v>0</v>
          </cell>
          <cell r="S147">
            <v>0</v>
          </cell>
          <cell r="T147">
            <v>0</v>
          </cell>
          <cell r="U147" t="str">
            <v>, </v>
          </cell>
          <cell r="V147">
            <v>0</v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>
            <v>0</v>
          </cell>
          <cell r="AE147">
            <v>1</v>
          </cell>
          <cell r="AF147">
            <v>1</v>
          </cell>
        </row>
        <row r="148">
          <cell r="A148" t="str">
            <v>, </v>
          </cell>
          <cell r="B148">
            <v>0</v>
          </cell>
          <cell r="C148" t="str">
            <v/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K148">
            <v>13</v>
          </cell>
          <cell r="L148">
            <v>3</v>
          </cell>
          <cell r="M148">
            <v>11</v>
          </cell>
          <cell r="N148">
            <v>4</v>
          </cell>
          <cell r="O148">
            <v>6</v>
          </cell>
          <cell r="P148">
            <v>0</v>
          </cell>
          <cell r="Q148">
            <v>2</v>
          </cell>
          <cell r="R148">
            <v>0</v>
          </cell>
          <cell r="S148">
            <v>0</v>
          </cell>
          <cell r="T148">
            <v>0</v>
          </cell>
          <cell r="U148" t="str">
            <v>, </v>
          </cell>
          <cell r="V148">
            <v>0</v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>
            <v>0</v>
          </cell>
          <cell r="AE148">
            <v>1</v>
          </cell>
          <cell r="AF148">
            <v>1</v>
          </cell>
        </row>
        <row r="149">
          <cell r="A149" t="str">
            <v>, </v>
          </cell>
          <cell r="B149">
            <v>0</v>
          </cell>
          <cell r="C149" t="str">
            <v/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K149">
            <v>13</v>
          </cell>
          <cell r="L149">
            <v>3</v>
          </cell>
          <cell r="M149">
            <v>11</v>
          </cell>
          <cell r="N149">
            <v>4</v>
          </cell>
          <cell r="O149">
            <v>6</v>
          </cell>
          <cell r="P149">
            <v>0</v>
          </cell>
          <cell r="Q149">
            <v>2</v>
          </cell>
          <cell r="R149">
            <v>0</v>
          </cell>
          <cell r="S149">
            <v>0</v>
          </cell>
          <cell r="T149">
            <v>0</v>
          </cell>
          <cell r="U149" t="str">
            <v>, </v>
          </cell>
          <cell r="V149">
            <v>0</v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>
            <v>0</v>
          </cell>
          <cell r="AE149">
            <v>1</v>
          </cell>
          <cell r="AF149">
            <v>1</v>
          </cell>
        </row>
        <row r="150">
          <cell r="A150" t="str">
            <v>, </v>
          </cell>
          <cell r="B150">
            <v>0</v>
          </cell>
          <cell r="C150" t="str">
            <v/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K150">
            <v>13</v>
          </cell>
          <cell r="L150">
            <v>3</v>
          </cell>
          <cell r="M150">
            <v>11</v>
          </cell>
          <cell r="N150">
            <v>4</v>
          </cell>
          <cell r="O150">
            <v>6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 t="str">
            <v>, </v>
          </cell>
          <cell r="V150">
            <v>0</v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>
            <v>0</v>
          </cell>
          <cell r="AE150">
            <v>1</v>
          </cell>
          <cell r="AF150">
            <v>1</v>
          </cell>
        </row>
        <row r="151">
          <cell r="A151" t="str">
            <v>, </v>
          </cell>
          <cell r="B151">
            <v>0</v>
          </cell>
          <cell r="C151" t="str">
            <v/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K151">
            <v>13</v>
          </cell>
          <cell r="L151">
            <v>3</v>
          </cell>
          <cell r="M151">
            <v>11</v>
          </cell>
          <cell r="N151">
            <v>4</v>
          </cell>
          <cell r="O151">
            <v>6</v>
          </cell>
          <cell r="P151">
            <v>0</v>
          </cell>
          <cell r="Q151">
            <v>2</v>
          </cell>
          <cell r="R151">
            <v>0</v>
          </cell>
          <cell r="S151">
            <v>0</v>
          </cell>
          <cell r="T151">
            <v>0</v>
          </cell>
          <cell r="U151" t="str">
            <v>, </v>
          </cell>
          <cell r="V151">
            <v>0</v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>
            <v>0</v>
          </cell>
          <cell r="AE151">
            <v>1</v>
          </cell>
          <cell r="AF151">
            <v>1</v>
          </cell>
        </row>
        <row r="152"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K152">
            <v>13</v>
          </cell>
          <cell r="L152">
            <v>3</v>
          </cell>
          <cell r="M152">
            <v>11</v>
          </cell>
          <cell r="N152">
            <v>4</v>
          </cell>
          <cell r="O152">
            <v>6</v>
          </cell>
          <cell r="P152">
            <v>0</v>
          </cell>
          <cell r="Q152">
            <v>2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>
            <v>0</v>
          </cell>
          <cell r="AE152">
            <v>1</v>
          </cell>
          <cell r="AF152">
            <v>1</v>
          </cell>
        </row>
        <row r="153"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K153">
            <v>13</v>
          </cell>
          <cell r="L153">
            <v>3</v>
          </cell>
          <cell r="M153">
            <v>11</v>
          </cell>
          <cell r="N153">
            <v>4</v>
          </cell>
          <cell r="O153">
            <v>6</v>
          </cell>
          <cell r="P153">
            <v>0</v>
          </cell>
          <cell r="Q153">
            <v>2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>
            <v>0</v>
          </cell>
          <cell r="AE153">
            <v>1</v>
          </cell>
          <cell r="AF153">
            <v>1</v>
          </cell>
        </row>
        <row r="154">
          <cell r="A154" t="str">
            <v>ZZZZZZZZZZ</v>
          </cell>
          <cell r="B154" t="str">
            <v>ZZZZZZZZZZ</v>
          </cell>
          <cell r="D154">
            <v>39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13</v>
          </cell>
          <cell r="L154">
            <v>3</v>
          </cell>
          <cell r="M154">
            <v>11</v>
          </cell>
          <cell r="N154">
            <v>4</v>
          </cell>
          <cell r="O154">
            <v>6</v>
          </cell>
          <cell r="P154">
            <v>0</v>
          </cell>
          <cell r="Q154">
            <v>2</v>
          </cell>
          <cell r="R154">
            <v>0</v>
          </cell>
          <cell r="S154">
            <v>0</v>
          </cell>
          <cell r="T154">
            <v>0</v>
          </cell>
          <cell r="U154" t="str">
            <v>ZZZZZZZZZZ</v>
          </cell>
          <cell r="V154" t="str">
            <v>ZZZZZZZZZZ</v>
          </cell>
        </row>
        <row r="155">
          <cell r="I155">
            <v>1</v>
          </cell>
        </row>
        <row r="158">
          <cell r="A158" t="str">
            <v>Witten-Herbede</v>
          </cell>
          <cell r="B158" t="str">
            <v>1. Spieltag, 06.04.08</v>
          </cell>
        </row>
        <row r="159">
          <cell r="A159" t="str">
            <v>Mönchengladbach</v>
          </cell>
          <cell r="B159" t="str">
            <v>2. Spieltag, 20.04.08</v>
          </cell>
        </row>
        <row r="160">
          <cell r="A160" t="str">
            <v>Köln, ACR Sportcenter</v>
          </cell>
          <cell r="B160" t="str">
            <v>3. Spieltag, 04.05.08</v>
          </cell>
        </row>
        <row r="161">
          <cell r="A161" t="str">
            <v>Büttgen</v>
          </cell>
          <cell r="B161" t="str">
            <v>4. Spieltag, 18.05.08</v>
          </cell>
        </row>
        <row r="162">
          <cell r="A162" t="str">
            <v>Neviges "Kleine Höhe"</v>
          </cell>
          <cell r="B162" t="str">
            <v>5. Spieltag, 01.06.08</v>
          </cell>
        </row>
        <row r="163">
          <cell r="A163" t="str">
            <v>Lüdenscheid</v>
          </cell>
          <cell r="B163" t="str">
            <v>6. Spieltag, 22.06.08</v>
          </cell>
        </row>
        <row r="166">
          <cell r="A166" t="str">
            <v>NBV, NBV-Liga 2</v>
          </cell>
        </row>
        <row r="169">
          <cell r="A169">
            <v>6</v>
          </cell>
        </row>
      </sheetData>
      <sheetData sheetId="35">
        <row r="2">
          <cell r="A2" t="str">
            <v>AAAAAAAAAA</v>
          </cell>
          <cell r="B2" t="str">
            <v>AAAAAAAAAA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AAAAAAAAAA</v>
          </cell>
          <cell r="Q2" t="str">
            <v>AAAAAAAAAA</v>
          </cell>
        </row>
        <row r="3">
          <cell r="A3" t="str">
            <v>MGC AS Witten - 1</v>
          </cell>
          <cell r="B3" t="str">
            <v>MGC "AS" Witten</v>
          </cell>
          <cell r="C3" t="str">
            <v>h</v>
          </cell>
          <cell r="D3">
            <v>719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 t="str">
            <v>MGC AS Witten - 1</v>
          </cell>
          <cell r="Q3" t="str">
            <v>MGC "AS" Witten</v>
          </cell>
          <cell r="S3">
            <v>719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1. KGC Mönchengladbach - 1</v>
          </cell>
          <cell r="B6" t="str">
            <v>1. KGC Mönchengladbach</v>
          </cell>
          <cell r="C6" t="str">
            <v>h</v>
          </cell>
          <cell r="D6">
            <v>823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 t="str">
            <v>1. KGC Mönchengladbach - 1</v>
          </cell>
          <cell r="Q6" t="str">
            <v>1. KGC Mönchengladbach</v>
          </cell>
          <cell r="S6">
            <v>823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K7">
            <v>2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K8">
            <v>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BGC Bergisch Gladbach - 1</v>
          </cell>
          <cell r="B9" t="str">
            <v>BGC Bergisch Gladbach</v>
          </cell>
          <cell r="C9" t="str">
            <v>h</v>
          </cell>
          <cell r="D9">
            <v>762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K9">
            <v>3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str">
            <v>BGC Bergisch Gladbach - 1</v>
          </cell>
          <cell r="Q9" t="str">
            <v>BGC Bergisch Gladbach</v>
          </cell>
          <cell r="S9">
            <v>762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K10">
            <v>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HMC Büttgen - 1</v>
          </cell>
          <cell r="B11" t="str">
            <v>HMC Büttgen</v>
          </cell>
          <cell r="C11" t="str">
            <v>h</v>
          </cell>
          <cell r="D11">
            <v>753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K11">
            <v>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 t="str">
            <v>HMC Büttgen - 1</v>
          </cell>
          <cell r="Q11" t="str">
            <v>HMC Büttgen</v>
          </cell>
          <cell r="S11">
            <v>753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K12">
            <v>4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MC 62 Lüdenscheid - 1</v>
          </cell>
          <cell r="B13" t="str">
            <v>MC 62 Lüdenscheid</v>
          </cell>
          <cell r="C13" t="str">
            <v>h</v>
          </cell>
          <cell r="D13">
            <v>756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K13">
            <v>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str">
            <v>MC 62 Lüdenscheid - 1</v>
          </cell>
          <cell r="Q13" t="str">
            <v>MC 62 Lüdenscheid</v>
          </cell>
          <cell r="S13">
            <v>756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K14">
            <v>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K15">
            <v>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K16">
            <v>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K17">
            <v>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K18">
            <v>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K19">
            <v>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K20">
            <v>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K21">
            <v>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K22">
            <v>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K23">
            <v>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K24">
            <v>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K25">
            <v>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K26">
            <v>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K27">
            <v>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ZZZZZZZZZZ</v>
          </cell>
          <cell r="B28" t="str">
            <v>ZZZZZZZZZZ</v>
          </cell>
          <cell r="D28">
            <v>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>ZZZZZZZZZZ</v>
          </cell>
          <cell r="Q28" t="str">
            <v>ZZZZZZZZZZ</v>
          </cell>
        </row>
        <row r="29">
          <cell r="I2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1" bestFit="1" customWidth="1"/>
    <col min="2" max="2" width="25.7109375" style="1" bestFit="1" customWidth="1"/>
    <col min="3" max="3" width="23.00390625" style="1" bestFit="1" customWidth="1"/>
    <col min="4" max="7" width="4.00390625" style="1" bestFit="1" customWidth="1"/>
    <col min="8" max="8" width="7.8515625" style="1" bestFit="1" customWidth="1"/>
    <col min="9" max="9" width="6.28125" style="1" bestFit="1" customWidth="1"/>
    <col min="10" max="10" width="71.421875" style="1" customWidth="1"/>
    <col min="11" max="16384" width="11.57421875" style="1" customWidth="1"/>
  </cols>
  <sheetData>
    <row r="1" ht="12.75">
      <c r="B1" s="2" t="s">
        <v>0</v>
      </c>
    </row>
    <row r="2" spans="1:9" ht="28.5" customHeight="1">
      <c r="A2" s="2" t="s">
        <v>1</v>
      </c>
      <c r="B2" s="2" t="s">
        <v>2</v>
      </c>
      <c r="C2" s="2"/>
      <c r="D2" s="2">
        <v>1</v>
      </c>
      <c r="E2" s="2">
        <v>2</v>
      </c>
      <c r="F2" s="2">
        <v>3</v>
      </c>
      <c r="G2" s="2">
        <v>4</v>
      </c>
      <c r="H2" s="2" t="s">
        <v>3</v>
      </c>
      <c r="I2" s="2" t="s">
        <v>4</v>
      </c>
    </row>
    <row r="3" spans="1:9" ht="12.75">
      <c r="A3" s="1">
        <v>1</v>
      </c>
      <c r="B3" s="1" t="s">
        <v>5</v>
      </c>
      <c r="D3" s="1">
        <v>179</v>
      </c>
      <c r="E3" s="1">
        <v>180</v>
      </c>
      <c r="F3" s="1">
        <v>176</v>
      </c>
      <c r="G3" s="1">
        <v>184</v>
      </c>
      <c r="H3" s="1">
        <v>719</v>
      </c>
      <c r="I3" s="3" t="s">
        <v>6</v>
      </c>
    </row>
    <row r="4" spans="1:9" ht="12.75">
      <c r="A4" s="1">
        <v>2</v>
      </c>
      <c r="B4" s="1" t="s">
        <v>7</v>
      </c>
      <c r="D4" s="1">
        <v>194</v>
      </c>
      <c r="E4" s="1">
        <v>191</v>
      </c>
      <c r="F4" s="1">
        <v>191</v>
      </c>
      <c r="G4" s="1">
        <v>177</v>
      </c>
      <c r="H4" s="1">
        <v>753</v>
      </c>
      <c r="I4" s="3" t="s">
        <v>8</v>
      </c>
    </row>
    <row r="5" spans="1:9" ht="12.75" customHeight="1">
      <c r="A5" s="1">
        <v>3</v>
      </c>
      <c r="B5" s="1" t="s">
        <v>9</v>
      </c>
      <c r="D5" s="1">
        <v>191</v>
      </c>
      <c r="E5" s="1">
        <v>194</v>
      </c>
      <c r="F5" s="1">
        <v>186</v>
      </c>
      <c r="G5" s="1">
        <v>185</v>
      </c>
      <c r="H5" s="1">
        <v>756</v>
      </c>
      <c r="I5" s="3" t="s">
        <v>10</v>
      </c>
    </row>
    <row r="6" spans="1:9" ht="12.75">
      <c r="A6" s="1">
        <v>4</v>
      </c>
      <c r="B6" s="1" t="s">
        <v>11</v>
      </c>
      <c r="D6" s="1">
        <v>201</v>
      </c>
      <c r="E6" s="1">
        <v>194</v>
      </c>
      <c r="F6" s="1">
        <v>182</v>
      </c>
      <c r="G6" s="1">
        <v>185</v>
      </c>
      <c r="H6" s="1">
        <v>762</v>
      </c>
      <c r="I6" s="3" t="s">
        <v>12</v>
      </c>
    </row>
    <row r="7" spans="1:9" ht="12.75">
      <c r="A7" s="1">
        <v>5</v>
      </c>
      <c r="B7" s="1" t="s">
        <v>13</v>
      </c>
      <c r="D7" s="1">
        <v>211</v>
      </c>
      <c r="E7" s="1">
        <v>208</v>
      </c>
      <c r="F7" s="1">
        <v>202</v>
      </c>
      <c r="G7" s="1">
        <v>202</v>
      </c>
      <c r="H7" s="1">
        <v>823</v>
      </c>
      <c r="I7" s="3" t="s">
        <v>14</v>
      </c>
    </row>
    <row r="9" ht="12.75">
      <c r="B9" s="2" t="s">
        <v>15</v>
      </c>
    </row>
    <row r="10" spans="1:9" ht="12.75">
      <c r="A10" s="2" t="s">
        <v>1</v>
      </c>
      <c r="B10" s="2" t="s">
        <v>16</v>
      </c>
      <c r="C10" s="2" t="s">
        <v>17</v>
      </c>
      <c r="D10" s="2">
        <v>1</v>
      </c>
      <c r="E10" s="2">
        <v>2</v>
      </c>
      <c r="F10" s="2">
        <v>3</v>
      </c>
      <c r="G10" s="2">
        <v>4</v>
      </c>
      <c r="H10" s="2" t="s">
        <v>3</v>
      </c>
      <c r="I10" s="2" t="s">
        <v>4</v>
      </c>
    </row>
    <row r="11" spans="1:9" ht="12.75">
      <c r="A11" s="1">
        <v>1</v>
      </c>
      <c r="B11" s="1" t="s">
        <v>18</v>
      </c>
      <c r="C11" s="1" t="s">
        <v>19</v>
      </c>
      <c r="D11" s="1">
        <v>28</v>
      </c>
      <c r="E11" s="1">
        <v>28</v>
      </c>
      <c r="F11" s="1">
        <v>29</v>
      </c>
      <c r="G11" s="1">
        <v>26</v>
      </c>
      <c r="H11" s="1">
        <v>111</v>
      </c>
      <c r="I11" s="3" t="s">
        <v>20</v>
      </c>
    </row>
    <row r="12" spans="1:9" ht="12.75">
      <c r="A12" s="1">
        <v>2</v>
      </c>
      <c r="B12" s="1" t="s">
        <v>21</v>
      </c>
      <c r="C12" s="1" t="s">
        <v>19</v>
      </c>
      <c r="D12" s="1">
        <v>30</v>
      </c>
      <c r="E12" s="1">
        <v>29</v>
      </c>
      <c r="F12" s="1">
        <v>25</v>
      </c>
      <c r="G12" s="1">
        <v>31</v>
      </c>
      <c r="H12" s="1">
        <v>115</v>
      </c>
      <c r="I12" s="3" t="s">
        <v>22</v>
      </c>
    </row>
    <row r="13" spans="1:9" ht="12.75">
      <c r="A13" s="1">
        <v>3</v>
      </c>
      <c r="B13" s="1" t="s">
        <v>23</v>
      </c>
      <c r="C13" s="1" t="s">
        <v>24</v>
      </c>
      <c r="D13" s="1">
        <v>32</v>
      </c>
      <c r="E13" s="1">
        <v>29</v>
      </c>
      <c r="F13" s="1">
        <v>32</v>
      </c>
      <c r="G13" s="1">
        <v>27</v>
      </c>
      <c r="H13" s="1">
        <v>120</v>
      </c>
      <c r="I13" s="3" t="s">
        <v>25</v>
      </c>
    </row>
    <row r="14" spans="1:9" ht="12.75">
      <c r="A14" s="1">
        <v>4</v>
      </c>
      <c r="B14" s="1" t="s">
        <v>26</v>
      </c>
      <c r="C14" s="1" t="s">
        <v>24</v>
      </c>
      <c r="D14" s="1">
        <v>32</v>
      </c>
      <c r="E14" s="1">
        <v>28</v>
      </c>
      <c r="F14" s="1">
        <v>31</v>
      </c>
      <c r="G14" s="1">
        <v>30</v>
      </c>
      <c r="H14" s="1">
        <v>121</v>
      </c>
      <c r="I14" s="3" t="s">
        <v>27</v>
      </c>
    </row>
    <row r="15" spans="1:9" ht="12.75">
      <c r="A15" s="1">
        <v>5</v>
      </c>
      <c r="B15" s="1" t="s">
        <v>28</v>
      </c>
      <c r="C15" s="1" t="s">
        <v>24</v>
      </c>
      <c r="D15" s="1">
        <v>29</v>
      </c>
      <c r="E15" s="1">
        <v>36</v>
      </c>
      <c r="F15" s="1">
        <v>29</v>
      </c>
      <c r="G15" s="1">
        <v>28</v>
      </c>
      <c r="H15" s="1">
        <v>122</v>
      </c>
      <c r="I15" s="3" t="s">
        <v>29</v>
      </c>
    </row>
    <row r="16" spans="1:9" ht="12.75">
      <c r="A16" s="1">
        <v>6</v>
      </c>
      <c r="B16" s="1" t="s">
        <v>30</v>
      </c>
      <c r="C16" s="1" t="s">
        <v>31</v>
      </c>
      <c r="D16" s="1">
        <v>30</v>
      </c>
      <c r="E16" s="1">
        <v>30</v>
      </c>
      <c r="F16" s="1">
        <v>30</v>
      </c>
      <c r="G16" s="1">
        <v>34</v>
      </c>
      <c r="H16" s="1">
        <v>124</v>
      </c>
      <c r="I16" s="3" t="s">
        <v>32</v>
      </c>
    </row>
    <row r="17" spans="1:9" ht="12.75">
      <c r="A17" s="1">
        <v>7</v>
      </c>
      <c r="B17" s="1" t="s">
        <v>33</v>
      </c>
      <c r="C17" s="1" t="s">
        <v>24</v>
      </c>
      <c r="D17" s="1">
        <v>29</v>
      </c>
      <c r="E17" s="1">
        <v>31</v>
      </c>
      <c r="F17" s="1">
        <v>34</v>
      </c>
      <c r="G17" s="1">
        <v>30</v>
      </c>
      <c r="H17" s="1">
        <v>124</v>
      </c>
      <c r="I17" s="3" t="s">
        <v>34</v>
      </c>
    </row>
    <row r="18" spans="1:9" ht="12.75">
      <c r="A18" s="1">
        <v>8</v>
      </c>
      <c r="B18" s="1" t="s">
        <v>35</v>
      </c>
      <c r="C18" s="1" t="s">
        <v>36</v>
      </c>
      <c r="D18" s="1">
        <v>35</v>
      </c>
      <c r="E18" s="1">
        <v>29</v>
      </c>
      <c r="F18" s="1">
        <v>34</v>
      </c>
      <c r="G18" s="1">
        <v>27</v>
      </c>
      <c r="H18" s="1">
        <v>125</v>
      </c>
      <c r="I18" s="3" t="s">
        <v>37</v>
      </c>
    </row>
    <row r="19" spans="1:9" ht="12.75">
      <c r="A19" s="1">
        <v>9</v>
      </c>
      <c r="B19" s="1" t="s">
        <v>38</v>
      </c>
      <c r="C19" s="1" t="s">
        <v>31</v>
      </c>
      <c r="D19" s="1">
        <v>30</v>
      </c>
      <c r="E19" s="1">
        <v>36</v>
      </c>
      <c r="F19" s="1">
        <v>32</v>
      </c>
      <c r="G19" s="1">
        <v>29</v>
      </c>
      <c r="H19" s="1">
        <v>127</v>
      </c>
      <c r="I19" s="3" t="s">
        <v>39</v>
      </c>
    </row>
    <row r="20" spans="1:9" ht="12.75">
      <c r="A20" s="1">
        <v>10</v>
      </c>
      <c r="B20" s="1" t="s">
        <v>40</v>
      </c>
      <c r="C20" s="1" t="s">
        <v>24</v>
      </c>
      <c r="D20" s="1">
        <v>32</v>
      </c>
      <c r="E20" s="1">
        <v>31</v>
      </c>
      <c r="F20" s="1">
        <v>31</v>
      </c>
      <c r="G20" s="1">
        <v>35</v>
      </c>
      <c r="H20" s="1">
        <v>129</v>
      </c>
      <c r="I20" s="3" t="s">
        <v>27</v>
      </c>
    </row>
    <row r="21" spans="1:9" ht="12.75">
      <c r="A21" s="1">
        <v>11</v>
      </c>
      <c r="B21" s="1" t="s">
        <v>41</v>
      </c>
      <c r="C21" s="1" t="s">
        <v>24</v>
      </c>
      <c r="D21" s="1">
        <v>34</v>
      </c>
      <c r="E21" s="1">
        <v>35</v>
      </c>
      <c r="F21" s="1">
        <v>34</v>
      </c>
      <c r="G21" s="1">
        <v>30</v>
      </c>
      <c r="H21" s="1">
        <v>133</v>
      </c>
      <c r="I21" s="3" t="s">
        <v>42</v>
      </c>
    </row>
    <row r="22" spans="1:9" ht="12.75">
      <c r="A22" s="1">
        <v>12</v>
      </c>
      <c r="B22" s="1" t="s">
        <v>43</v>
      </c>
      <c r="C22" s="1" t="s">
        <v>31</v>
      </c>
      <c r="D22" s="1">
        <v>36</v>
      </c>
      <c r="E22" s="1">
        <v>36</v>
      </c>
      <c r="F22" s="1">
        <v>30</v>
      </c>
      <c r="G22" s="1">
        <v>32</v>
      </c>
      <c r="H22" s="1">
        <v>134</v>
      </c>
      <c r="I22" s="3" t="s">
        <v>44</v>
      </c>
    </row>
    <row r="23" spans="1:9" ht="12.75">
      <c r="A23" s="1">
        <v>13</v>
      </c>
      <c r="B23" s="1" t="s">
        <v>45</v>
      </c>
      <c r="C23" s="1" t="s">
        <v>46</v>
      </c>
      <c r="D23" s="1">
        <v>35</v>
      </c>
      <c r="E23" s="1">
        <v>34</v>
      </c>
      <c r="F23" s="1">
        <v>34</v>
      </c>
      <c r="G23" s="1">
        <v>37</v>
      </c>
      <c r="H23" s="1">
        <v>140</v>
      </c>
      <c r="I23" s="3" t="s">
        <v>47</v>
      </c>
    </row>
    <row r="25" ht="12.75">
      <c r="B25" s="2" t="s">
        <v>48</v>
      </c>
    </row>
    <row r="26" spans="1:9" ht="12.75">
      <c r="A26" s="2" t="s">
        <v>1</v>
      </c>
      <c r="B26" s="2" t="s">
        <v>16</v>
      </c>
      <c r="C26" s="2" t="s">
        <v>17</v>
      </c>
      <c r="D26" s="2">
        <v>1</v>
      </c>
      <c r="E26" s="2">
        <v>2</v>
      </c>
      <c r="F26" s="2">
        <v>3</v>
      </c>
      <c r="G26" s="2">
        <v>4</v>
      </c>
      <c r="H26" s="2" t="s">
        <v>3</v>
      </c>
      <c r="I26" s="2" t="s">
        <v>4</v>
      </c>
    </row>
    <row r="27" spans="1:9" ht="12.75">
      <c r="A27" s="1">
        <v>1</v>
      </c>
      <c r="B27" s="1" t="s">
        <v>49</v>
      </c>
      <c r="C27" s="1" t="s">
        <v>46</v>
      </c>
      <c r="D27" s="1">
        <v>32</v>
      </c>
      <c r="E27" s="1">
        <v>33</v>
      </c>
      <c r="F27" s="1">
        <v>33</v>
      </c>
      <c r="G27" s="1">
        <v>29</v>
      </c>
      <c r="H27" s="1">
        <v>127</v>
      </c>
      <c r="I27" s="3" t="s">
        <v>27</v>
      </c>
    </row>
    <row r="28" spans="1:9" ht="12.75">
      <c r="A28" s="1">
        <v>2</v>
      </c>
      <c r="B28" s="1" t="s">
        <v>50</v>
      </c>
      <c r="C28" s="1" t="s">
        <v>19</v>
      </c>
      <c r="D28" s="1">
        <v>33</v>
      </c>
      <c r="E28" s="1">
        <v>34</v>
      </c>
      <c r="F28" s="1">
        <v>32</v>
      </c>
      <c r="G28" s="1">
        <v>35</v>
      </c>
      <c r="H28" s="1">
        <v>134</v>
      </c>
      <c r="I28" s="3" t="s">
        <v>47</v>
      </c>
    </row>
    <row r="29" spans="1:9" ht="12.75">
      <c r="A29" s="1">
        <v>3</v>
      </c>
      <c r="B29" s="1" t="s">
        <v>51</v>
      </c>
      <c r="C29" s="1" t="s">
        <v>24</v>
      </c>
      <c r="D29" s="1">
        <v>35</v>
      </c>
      <c r="E29" s="1">
        <v>42</v>
      </c>
      <c r="F29" s="1">
        <v>37</v>
      </c>
      <c r="G29" s="1">
        <v>39</v>
      </c>
      <c r="H29" s="1">
        <v>153</v>
      </c>
      <c r="I29" s="3" t="s">
        <v>39</v>
      </c>
    </row>
    <row r="31" ht="12.75">
      <c r="B31" s="2" t="s">
        <v>52</v>
      </c>
    </row>
    <row r="32" spans="1:9" ht="12.75">
      <c r="A32" s="2" t="s">
        <v>1</v>
      </c>
      <c r="B32" s="2" t="s">
        <v>16</v>
      </c>
      <c r="C32" s="2" t="s">
        <v>17</v>
      </c>
      <c r="D32" s="2">
        <v>1</v>
      </c>
      <c r="E32" s="2">
        <v>2</v>
      </c>
      <c r="F32" s="2">
        <v>3</v>
      </c>
      <c r="G32" s="2">
        <v>4</v>
      </c>
      <c r="H32" s="2" t="s">
        <v>3</v>
      </c>
      <c r="I32" s="2" t="s">
        <v>4</v>
      </c>
    </row>
    <row r="33" spans="1:9" ht="12.75">
      <c r="A33" s="1">
        <v>1</v>
      </c>
      <c r="B33" s="1" t="s">
        <v>53</v>
      </c>
      <c r="C33" s="1" t="s">
        <v>19</v>
      </c>
      <c r="D33" s="1">
        <v>29</v>
      </c>
      <c r="E33" s="1">
        <v>28</v>
      </c>
      <c r="F33" s="1">
        <v>27</v>
      </c>
      <c r="G33" s="1">
        <v>29</v>
      </c>
      <c r="H33" s="1">
        <v>113</v>
      </c>
      <c r="I33" s="3" t="s">
        <v>54</v>
      </c>
    </row>
    <row r="34" spans="1:9" ht="12.75">
      <c r="A34" s="1">
        <v>2</v>
      </c>
      <c r="B34" s="1" t="s">
        <v>55</v>
      </c>
      <c r="C34" s="1" t="s">
        <v>31</v>
      </c>
      <c r="D34" s="1">
        <v>32</v>
      </c>
      <c r="E34" s="1">
        <v>30</v>
      </c>
      <c r="F34" s="1">
        <v>28</v>
      </c>
      <c r="G34" s="1">
        <v>24</v>
      </c>
      <c r="H34" s="1">
        <v>114</v>
      </c>
      <c r="I34" s="3" t="s">
        <v>56</v>
      </c>
    </row>
    <row r="35" spans="1:9" ht="12.75">
      <c r="A35" s="1">
        <v>3</v>
      </c>
      <c r="B35" s="1" t="s">
        <v>57</v>
      </c>
      <c r="C35" s="1" t="s">
        <v>36</v>
      </c>
      <c r="D35" s="1">
        <v>31</v>
      </c>
      <c r="E35" s="1">
        <v>33</v>
      </c>
      <c r="F35" s="1">
        <v>27</v>
      </c>
      <c r="G35" s="1">
        <v>28</v>
      </c>
      <c r="H35" s="1">
        <v>119</v>
      </c>
      <c r="I35" s="3" t="s">
        <v>58</v>
      </c>
    </row>
    <row r="36" spans="1:9" ht="12.75">
      <c r="A36" s="1">
        <v>4</v>
      </c>
      <c r="B36" s="1" t="s">
        <v>59</v>
      </c>
      <c r="C36" s="1" t="s">
        <v>31</v>
      </c>
      <c r="D36" s="1">
        <v>28</v>
      </c>
      <c r="E36" s="1">
        <v>30</v>
      </c>
      <c r="F36" s="1">
        <v>32</v>
      </c>
      <c r="G36" s="1">
        <v>32</v>
      </c>
      <c r="H36" s="1">
        <v>122</v>
      </c>
      <c r="I36" s="3" t="s">
        <v>60</v>
      </c>
    </row>
    <row r="37" spans="1:9" ht="12.75">
      <c r="A37" s="1">
        <v>5</v>
      </c>
      <c r="B37" s="1" t="s">
        <v>61</v>
      </c>
      <c r="C37" s="1" t="s">
        <v>36</v>
      </c>
      <c r="D37" s="1">
        <v>29</v>
      </c>
      <c r="E37" s="1">
        <v>31</v>
      </c>
      <c r="F37" s="1">
        <v>32</v>
      </c>
      <c r="G37" s="1">
        <v>31</v>
      </c>
      <c r="H37" s="1">
        <v>123</v>
      </c>
      <c r="I37" s="3" t="s">
        <v>20</v>
      </c>
    </row>
    <row r="38" spans="1:9" ht="12.75">
      <c r="A38" s="1">
        <v>6</v>
      </c>
      <c r="B38" s="1" t="s">
        <v>62</v>
      </c>
      <c r="C38" s="1" t="s">
        <v>36</v>
      </c>
      <c r="D38" s="1">
        <v>32</v>
      </c>
      <c r="E38" s="1">
        <v>28</v>
      </c>
      <c r="F38" s="1">
        <v>32</v>
      </c>
      <c r="G38" s="1">
        <v>31</v>
      </c>
      <c r="H38" s="1">
        <v>123</v>
      </c>
      <c r="I38" s="3" t="s">
        <v>27</v>
      </c>
    </row>
    <row r="39" spans="1:9" ht="12.75">
      <c r="A39" s="1">
        <v>7</v>
      </c>
      <c r="B39" s="1" t="s">
        <v>63</v>
      </c>
      <c r="C39" s="1" t="s">
        <v>36</v>
      </c>
      <c r="D39" s="1">
        <v>31</v>
      </c>
      <c r="E39" s="1">
        <v>36</v>
      </c>
      <c r="F39" s="1">
        <v>32</v>
      </c>
      <c r="G39" s="1">
        <v>27</v>
      </c>
      <c r="H39" s="1">
        <v>126</v>
      </c>
      <c r="I39" s="3" t="s">
        <v>64</v>
      </c>
    </row>
    <row r="40" spans="1:9" ht="12.75">
      <c r="A40" s="1">
        <v>8</v>
      </c>
      <c r="B40" s="1" t="s">
        <v>65</v>
      </c>
      <c r="C40" s="1" t="s">
        <v>24</v>
      </c>
      <c r="D40" s="1">
        <v>35</v>
      </c>
      <c r="E40" s="1">
        <v>32</v>
      </c>
      <c r="F40" s="1">
        <v>34</v>
      </c>
      <c r="G40" s="1">
        <v>27</v>
      </c>
      <c r="H40" s="1">
        <v>128</v>
      </c>
      <c r="I40" s="3" t="s">
        <v>56</v>
      </c>
    </row>
    <row r="41" spans="1:9" ht="12.75">
      <c r="A41" s="1">
        <v>9</v>
      </c>
      <c r="B41" s="1" t="s">
        <v>66</v>
      </c>
      <c r="C41" s="1" t="s">
        <v>24</v>
      </c>
      <c r="D41" s="1">
        <v>38</v>
      </c>
      <c r="E41" s="1">
        <v>30</v>
      </c>
      <c r="F41" s="1">
        <v>34</v>
      </c>
      <c r="G41" s="1">
        <v>33</v>
      </c>
      <c r="H41" s="1">
        <v>135</v>
      </c>
      <c r="I41" s="3" t="s">
        <v>6</v>
      </c>
    </row>
    <row r="42" spans="1:9" ht="12.75">
      <c r="A42" s="1">
        <v>10</v>
      </c>
      <c r="B42" s="1" t="s">
        <v>67</v>
      </c>
      <c r="C42" s="1" t="s">
        <v>46</v>
      </c>
      <c r="D42" s="1">
        <v>32</v>
      </c>
      <c r="E42" s="1">
        <v>40</v>
      </c>
      <c r="F42" s="1">
        <v>29</v>
      </c>
      <c r="G42" s="1">
        <v>36</v>
      </c>
      <c r="H42" s="1">
        <v>137</v>
      </c>
      <c r="I42" s="3" t="s">
        <v>68</v>
      </c>
    </row>
    <row r="43" spans="1:9" ht="12.75">
      <c r="A43" s="1">
        <v>11</v>
      </c>
      <c r="B43" s="1" t="s">
        <v>69</v>
      </c>
      <c r="C43" s="1" t="s">
        <v>46</v>
      </c>
      <c r="D43" s="1">
        <v>39</v>
      </c>
      <c r="E43" s="1">
        <v>38</v>
      </c>
      <c r="F43" s="1">
        <v>35</v>
      </c>
      <c r="G43" s="1">
        <v>32</v>
      </c>
      <c r="H43" s="1">
        <v>144</v>
      </c>
      <c r="I43" s="3" t="s">
        <v>70</v>
      </c>
    </row>
    <row r="45" ht="12.75">
      <c r="B45" s="2" t="s">
        <v>71</v>
      </c>
    </row>
    <row r="46" spans="1:9" ht="12.75">
      <c r="A46" s="2" t="s">
        <v>1</v>
      </c>
      <c r="B46" s="2" t="s">
        <v>16</v>
      </c>
      <c r="C46" s="2" t="s">
        <v>17</v>
      </c>
      <c r="D46" s="2">
        <v>1</v>
      </c>
      <c r="E46" s="2">
        <v>2</v>
      </c>
      <c r="F46" s="2">
        <v>3</v>
      </c>
      <c r="G46" s="2">
        <v>4</v>
      </c>
      <c r="H46" s="2" t="s">
        <v>3</v>
      </c>
      <c r="I46" s="2" t="s">
        <v>4</v>
      </c>
    </row>
    <row r="47" spans="1:9" ht="12.75">
      <c r="A47" s="1">
        <v>1</v>
      </c>
      <c r="B47" s="1" t="s">
        <v>72</v>
      </c>
      <c r="C47" s="1" t="s">
        <v>36</v>
      </c>
      <c r="D47" s="1">
        <v>33</v>
      </c>
      <c r="E47" s="1">
        <v>34</v>
      </c>
      <c r="F47" s="1">
        <v>35</v>
      </c>
      <c r="G47" s="1">
        <v>32</v>
      </c>
      <c r="H47" s="1">
        <v>134</v>
      </c>
      <c r="I47" s="3" t="s">
        <v>47</v>
      </c>
    </row>
    <row r="48" spans="1:9" ht="12.75">
      <c r="A48" s="1">
        <v>2</v>
      </c>
      <c r="B48" s="1" t="s">
        <v>73</v>
      </c>
      <c r="C48" s="1" t="s">
        <v>36</v>
      </c>
      <c r="D48" s="1">
        <v>36</v>
      </c>
      <c r="E48" s="1">
        <v>38</v>
      </c>
      <c r="F48" s="1">
        <v>34</v>
      </c>
      <c r="G48" s="1">
        <v>33</v>
      </c>
      <c r="H48" s="1">
        <v>141</v>
      </c>
      <c r="I48" s="3" t="s">
        <v>74</v>
      </c>
    </row>
    <row r="49" spans="1:9" ht="12.75">
      <c r="A49" s="1">
        <v>3</v>
      </c>
      <c r="B49" s="1" t="s">
        <v>75</v>
      </c>
      <c r="C49" s="1" t="s">
        <v>46</v>
      </c>
      <c r="D49" s="1">
        <v>37</v>
      </c>
      <c r="E49" s="1">
        <v>37</v>
      </c>
      <c r="F49" s="1">
        <v>36</v>
      </c>
      <c r="G49" s="1">
        <v>40</v>
      </c>
      <c r="H49" s="1">
        <v>150</v>
      </c>
      <c r="I49" s="3" t="s">
        <v>32</v>
      </c>
    </row>
    <row r="50" spans="1:9" ht="12.75">
      <c r="A50" s="1">
        <v>4</v>
      </c>
      <c r="B50" s="1" t="s">
        <v>76</v>
      </c>
      <c r="C50" s="1" t="s">
        <v>31</v>
      </c>
      <c r="D50" s="1">
        <v>44</v>
      </c>
      <c r="E50" s="1">
        <v>36</v>
      </c>
      <c r="F50" s="1">
        <v>37</v>
      </c>
      <c r="G50" s="1">
        <v>41</v>
      </c>
      <c r="H50" s="1">
        <v>158</v>
      </c>
      <c r="I50" s="3" t="s">
        <v>77</v>
      </c>
    </row>
    <row r="52" ht="12.75">
      <c r="B52" s="2" t="s">
        <v>78</v>
      </c>
    </row>
    <row r="53" spans="1:9" ht="12.75">
      <c r="A53" s="2" t="s">
        <v>1</v>
      </c>
      <c r="B53" s="2" t="s">
        <v>16</v>
      </c>
      <c r="C53" s="2" t="s">
        <v>17</v>
      </c>
      <c r="D53" s="2">
        <v>1</v>
      </c>
      <c r="E53" s="2">
        <v>2</v>
      </c>
      <c r="F53" s="2">
        <v>3</v>
      </c>
      <c r="G53" s="2">
        <v>4</v>
      </c>
      <c r="H53" s="2" t="s">
        <v>3</v>
      </c>
      <c r="I53" s="2" t="s">
        <v>4</v>
      </c>
    </row>
    <row r="54" spans="1:9" ht="12.75">
      <c r="A54" s="1">
        <v>1</v>
      </c>
      <c r="B54" s="1" t="s">
        <v>79</v>
      </c>
      <c r="C54" s="1" t="s">
        <v>46</v>
      </c>
      <c r="D54" s="1">
        <v>30</v>
      </c>
      <c r="E54" s="1">
        <v>30</v>
      </c>
      <c r="F54" s="1">
        <v>31</v>
      </c>
      <c r="G54" s="1">
        <v>32</v>
      </c>
      <c r="H54" s="1">
        <v>123</v>
      </c>
      <c r="I54" s="3" t="s">
        <v>54</v>
      </c>
    </row>
    <row r="55" spans="1:9" ht="12.75">
      <c r="A55" s="1">
        <v>2</v>
      </c>
      <c r="B55" s="1" t="s">
        <v>80</v>
      </c>
      <c r="C55" s="1" t="s">
        <v>31</v>
      </c>
      <c r="D55" s="1">
        <v>31</v>
      </c>
      <c r="E55" s="1">
        <v>32</v>
      </c>
      <c r="F55" s="1">
        <v>30</v>
      </c>
      <c r="G55" s="1">
        <v>34</v>
      </c>
      <c r="H55" s="1">
        <v>127</v>
      </c>
      <c r="I55" s="3" t="s">
        <v>27</v>
      </c>
    </row>
    <row r="56" spans="1:9" ht="12.75">
      <c r="A56" s="1">
        <v>3</v>
      </c>
      <c r="B56" s="1" t="s">
        <v>81</v>
      </c>
      <c r="C56" s="1" t="s">
        <v>36</v>
      </c>
      <c r="D56" s="1">
        <v>32</v>
      </c>
      <c r="E56" s="1">
        <v>35</v>
      </c>
      <c r="F56" s="1">
        <v>32</v>
      </c>
      <c r="G56" s="1">
        <v>32</v>
      </c>
      <c r="H56" s="1">
        <v>131</v>
      </c>
      <c r="I56" s="3" t="s">
        <v>20</v>
      </c>
    </row>
    <row r="57" spans="1:9" ht="12.75">
      <c r="A57" s="1">
        <v>4</v>
      </c>
      <c r="B57" s="1" t="s">
        <v>82</v>
      </c>
      <c r="C57" s="1" t="s">
        <v>36</v>
      </c>
      <c r="D57" s="1">
        <v>36</v>
      </c>
      <c r="E57" s="1">
        <v>31</v>
      </c>
      <c r="F57" s="1">
        <v>31</v>
      </c>
      <c r="G57" s="1">
        <v>36</v>
      </c>
      <c r="H57" s="1">
        <v>134</v>
      </c>
      <c r="I57" s="3" t="s">
        <v>83</v>
      </c>
    </row>
    <row r="58" spans="1:9" ht="12.75">
      <c r="A58" s="1">
        <v>5</v>
      </c>
      <c r="B58" s="1" t="s">
        <v>84</v>
      </c>
      <c r="C58" s="1" t="s">
        <v>19</v>
      </c>
      <c r="D58" s="1">
        <v>33</v>
      </c>
      <c r="E58" s="1">
        <v>32</v>
      </c>
      <c r="F58" s="1">
        <v>36</v>
      </c>
      <c r="G58" s="1">
        <v>34</v>
      </c>
      <c r="H58" s="1">
        <v>135</v>
      </c>
      <c r="I58" s="3" t="s">
        <v>27</v>
      </c>
    </row>
    <row r="59" spans="1:9" ht="12.75">
      <c r="A59" s="1">
        <v>6</v>
      </c>
      <c r="B59" s="1" t="s">
        <v>85</v>
      </c>
      <c r="C59" s="1" t="s">
        <v>46</v>
      </c>
      <c r="D59" s="1">
        <v>38</v>
      </c>
      <c r="E59" s="1">
        <v>36</v>
      </c>
      <c r="F59" s="1">
        <v>33</v>
      </c>
      <c r="G59" s="1">
        <v>32</v>
      </c>
      <c r="H59" s="1">
        <v>139</v>
      </c>
      <c r="I59" s="3" t="s">
        <v>58</v>
      </c>
    </row>
    <row r="61" ht="12.75">
      <c r="B61" s="2" t="s">
        <v>86</v>
      </c>
    </row>
    <row r="62" spans="1:9" ht="12.75">
      <c r="A62" s="2" t="s">
        <v>1</v>
      </c>
      <c r="B62" s="2" t="s">
        <v>16</v>
      </c>
      <c r="C62" s="2" t="s">
        <v>17</v>
      </c>
      <c r="D62" s="2">
        <v>1</v>
      </c>
      <c r="E62" s="2">
        <v>2</v>
      </c>
      <c r="F62" s="2">
        <v>3</v>
      </c>
      <c r="G62" s="2">
        <v>4</v>
      </c>
      <c r="H62" s="2" t="s">
        <v>3</v>
      </c>
      <c r="I62" s="2" t="s">
        <v>4</v>
      </c>
    </row>
    <row r="63" spans="1:9" ht="12.75">
      <c r="A63" s="1">
        <v>1</v>
      </c>
      <c r="B63" s="1" t="s">
        <v>87</v>
      </c>
      <c r="C63" s="1" t="s">
        <v>19</v>
      </c>
      <c r="D63" s="1">
        <v>26</v>
      </c>
      <c r="E63" s="1">
        <v>29</v>
      </c>
      <c r="F63" s="1">
        <v>27</v>
      </c>
      <c r="G63" s="1">
        <v>29</v>
      </c>
      <c r="H63" s="1">
        <v>111</v>
      </c>
      <c r="I63" s="3" t="s">
        <v>88</v>
      </c>
    </row>
    <row r="64" spans="1:9" ht="12.75">
      <c r="A64" s="1">
        <v>2</v>
      </c>
      <c r="B64" s="1" t="s">
        <v>89</v>
      </c>
      <c r="C64" s="1" t="s">
        <v>19</v>
      </c>
      <c r="D64" s="1">
        <v>30</v>
      </c>
      <c r="E64" s="1">
        <v>28</v>
      </c>
      <c r="F64" s="1">
        <v>31</v>
      </c>
      <c r="G64" s="1">
        <v>30</v>
      </c>
      <c r="H64" s="1">
        <v>119</v>
      </c>
      <c r="I64" s="3" t="s">
        <v>20</v>
      </c>
    </row>
  </sheetData>
  <sheetProtection/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1. Spieltag, NBV-Liga 2&amp;RWitten , 06.04.2008</oddHeader>
    <oddFooter>&amp;RSeite &amp;P von &amp;N</oddFooter>
  </headerFooter>
  <rowBreaks count="1" manualBreakCount="1"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30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'[1]TPVS'!B40</f>
        <v>HMC Büttgen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39</v>
      </c>
      <c r="B19" s="80"/>
      <c r="C19" s="81">
        <f aca="true" t="shared" si="0" ref="C19:C25">$A19</f>
        <v>39</v>
      </c>
      <c r="D19" s="81"/>
      <c r="E19" s="82"/>
      <c r="F19" s="281" t="str">
        <f>IF(VLOOKUP($A19,'[1]Teilnehmer'!$B$9:$O$158,2)=0,"",VLOOKUP($A19,'[1]Teilnehmer'!$B$9:$O$158,2))</f>
        <v>Mandel</v>
      </c>
      <c r="G19" s="281"/>
      <c r="H19" s="281"/>
      <c r="I19" s="277" t="str">
        <f>IF(VLOOKUP($A19,'[1]Teilnehmer'!$B$9:$O$158,3)=0,"",VLOOKUP($A19,'[1]Teilnehmer'!$B$9:$O$158,3))</f>
        <v>Norman</v>
      </c>
      <c r="J19" s="277"/>
      <c r="K19" s="83">
        <f>IF(VLOOKUP($A19,'[1]Teilnehmer'!$B$9:$O$158,4)=0,"",VLOOKUP($A19,'[1]Teilnehmer'!$B$9:$O$158,4))</f>
        <v>25785</v>
      </c>
      <c r="L19" s="84" t="str">
        <f>IF(VLOOKUP($A19,'[1]Teilnehmer'!$B$9:$O$158,5)=0,"",VLOOKUP($A19,'[1]Teilnehmer'!$B$9:$O$158,5))</f>
        <v>x</v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>
        <f>IF(VLOOKUP($A19,'[1]Teilnehmer'!$B$9:$O$158,9)=0,"",VLOOKUP($A19,'[1]Teilnehmer'!$B$9:$O$158,9))</f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34</v>
      </c>
      <c r="W19" s="88">
        <v>35</v>
      </c>
      <c r="X19" s="88">
        <v>34</v>
      </c>
      <c r="Y19" s="89">
        <v>30</v>
      </c>
      <c r="Z19" s="90">
        <f aca="true" t="shared" si="1" ref="Z19:Z26">IF(SUM($V19:$Y19)=0,"",SUM($V19:$Y19))</f>
        <v>133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37</v>
      </c>
      <c r="B20" s="80"/>
      <c r="C20" s="81">
        <f t="shared" si="0"/>
        <v>37</v>
      </c>
      <c r="D20" s="81"/>
      <c r="E20" s="95"/>
      <c r="F20" s="279" t="str">
        <f>IF(VLOOKUP($A20,'[1]Teilnehmer'!$B$9:$O$158,2)=0,"",VLOOKUP($A20,'[1]Teilnehmer'!$B$9:$O$158,2))</f>
        <v>Becker</v>
      </c>
      <c r="G20" s="279"/>
      <c r="H20" s="279"/>
      <c r="I20" s="280" t="str">
        <f>IF(VLOOKUP($A20,'[1]Teilnehmer'!$B$9:$O$158,3)=0,"",VLOOKUP($A20,'[1]Teilnehmer'!$B$9:$O$158,3))</f>
        <v>Gerd</v>
      </c>
      <c r="J20" s="280"/>
      <c r="K20" s="96">
        <f>IF(VLOOKUP($A20,'[1]Teilnehmer'!$B$9:$O$158,4)=0,"",VLOOKUP($A20,'[1]Teilnehmer'!$B$9:$O$158,4))</f>
        <v>23924</v>
      </c>
      <c r="L20" s="84">
        <f>IF(VLOOKUP($A20,'[1]Teilnehmer'!$B$9:$O$158,5)=0,"",VLOOKUP($A20,'[1]Teilnehmer'!$B$9:$O$158,5))</f>
      </c>
      <c r="M20" s="85">
        <f>IF(VLOOKUP($A20,'[1]Teilnehmer'!$B$9:$O$158,6)=0,"",VLOOKUP($A20,'[1]Teilnehmer'!$B$9:$O$158,6))</f>
      </c>
      <c r="N20" s="85" t="str">
        <f>IF(VLOOKUP($A20,'[1]Teilnehmer'!$B$9:$O$158,7)=0,"",VLOOKUP($A20,'[1]Teilnehmer'!$B$9:$O$158,7))</f>
        <v>x</v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35</v>
      </c>
      <c r="W20" s="88">
        <v>32</v>
      </c>
      <c r="X20" s="88">
        <v>34</v>
      </c>
      <c r="Y20" s="89">
        <v>27</v>
      </c>
      <c r="Z20" s="91">
        <f t="shared" si="1"/>
        <v>128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42</v>
      </c>
      <c r="B21" s="80"/>
      <c r="C21" s="81">
        <f t="shared" si="0"/>
        <v>42</v>
      </c>
      <c r="D21" s="81"/>
      <c r="E21" s="95"/>
      <c r="F21" s="279" t="str">
        <f>IF(VLOOKUP($A21,'[1]Teilnehmer'!$B$9:$O$158,2)=0,"",VLOOKUP($A21,'[1]Teilnehmer'!$B$9:$O$158,2))</f>
        <v>Völzke</v>
      </c>
      <c r="G21" s="279"/>
      <c r="H21" s="279"/>
      <c r="I21" s="280" t="str">
        <f>IF(VLOOKUP($A21,'[1]Teilnehmer'!$B$9:$O$158,3)=0,"",VLOOKUP($A21,'[1]Teilnehmer'!$B$9:$O$158,3))</f>
        <v>Frank</v>
      </c>
      <c r="J21" s="280"/>
      <c r="K21" s="96">
        <f>IF(VLOOKUP($A21,'[1]Teilnehmer'!$B$9:$O$158,4)=0,"",VLOOKUP($A21,'[1]Teilnehmer'!$B$9:$O$158,4))</f>
        <v>37329</v>
      </c>
      <c r="L21" s="84" t="str">
        <f>IF(VLOOKUP($A21,'[1]Teilnehmer'!$B$9:$O$158,5)=0,"",VLOOKUP($A21,'[1]Teilnehmer'!$B$9:$O$158,5))</f>
        <v>x</v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>
        <f>IF(VLOOKUP($A21,'[1]Teilnehmer'!$B$9:$O$158,8)=0,"",VLOOKUP($A21,'[1]Teilnehmer'!$B$9:$O$158,8))</f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32</v>
      </c>
      <c r="W21" s="88">
        <v>28</v>
      </c>
      <c r="X21" s="88">
        <v>31</v>
      </c>
      <c r="Y21" s="89">
        <v>30</v>
      </c>
      <c r="Z21" s="91">
        <f t="shared" si="1"/>
        <v>121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40</v>
      </c>
      <c r="B22" s="80"/>
      <c r="C22" s="81">
        <f t="shared" si="0"/>
        <v>40</v>
      </c>
      <c r="D22" s="81"/>
      <c r="E22" s="95"/>
      <c r="F22" s="279" t="str">
        <f>IF(VLOOKUP($A22,'[1]Teilnehmer'!$B$9:$O$158,2)=0,"",VLOOKUP($A22,'[1]Teilnehmer'!$B$9:$O$158,2))</f>
        <v>Quandt</v>
      </c>
      <c r="G22" s="279"/>
      <c r="H22" s="279"/>
      <c r="I22" s="280" t="str">
        <f>IF(VLOOKUP($A22,'[1]Teilnehmer'!$B$9:$O$158,3)=0,"",VLOOKUP($A22,'[1]Teilnehmer'!$B$9:$O$158,3))</f>
        <v>Jürgen</v>
      </c>
      <c r="J22" s="280"/>
      <c r="K22" s="96">
        <f>IF(VLOOKUP($A22,'[1]Teilnehmer'!$B$9:$O$158,4)=0,"",VLOOKUP($A22,'[1]Teilnehmer'!$B$9:$O$158,4))</f>
        <v>24081</v>
      </c>
      <c r="L22" s="84" t="str">
        <f>IF(VLOOKUP($A22,'[1]Teilnehmer'!$B$9:$O$158,5)=0,"",VLOOKUP($A22,'[1]Teilnehmer'!$B$9:$O$158,5))</f>
        <v>x</v>
      </c>
      <c r="M22" s="85">
        <f>IF(VLOOKUP($A22,'[1]Teilnehmer'!$B$9:$O$158,6)=0,"",VLOOKUP($A22,'[1]Teilnehmer'!$B$9:$O$158,6))</f>
      </c>
      <c r="N22" s="85">
        <f>IF(VLOOKUP($A22,'[1]Teilnehmer'!$B$9:$O$158,7)=0,"",VLOOKUP($A22,'[1]Teilnehmer'!$B$9:$O$158,7))</f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32</v>
      </c>
      <c r="W22" s="88">
        <v>29</v>
      </c>
      <c r="X22" s="88">
        <v>32</v>
      </c>
      <c r="Y22" s="89">
        <v>27</v>
      </c>
      <c r="Z22" s="91">
        <f t="shared" si="1"/>
        <v>120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43</v>
      </c>
      <c r="B23" s="80"/>
      <c r="C23" s="81">
        <f t="shared" si="0"/>
        <v>43</v>
      </c>
      <c r="D23" s="81"/>
      <c r="E23" s="95"/>
      <c r="F23" s="279" t="str">
        <f>IF(VLOOKUP($A23,'[1]Teilnehmer'!$B$9:$O$158,2)=0,"",VLOOKUP($A23,'[1]Teilnehmer'!$B$9:$O$158,2))</f>
        <v>Wehner</v>
      </c>
      <c r="G23" s="279"/>
      <c r="H23" s="279"/>
      <c r="I23" s="280" t="str">
        <f>IF(VLOOKUP($A23,'[1]Teilnehmer'!$B$9:$O$158,3)=0,"",VLOOKUP($A23,'[1]Teilnehmer'!$B$9:$O$158,3))</f>
        <v>Thomas</v>
      </c>
      <c r="J23" s="280"/>
      <c r="K23" s="96">
        <f>IF(VLOOKUP($A23,'[1]Teilnehmer'!$B$9:$O$158,4)=0,"",VLOOKUP($A23,'[1]Teilnehmer'!$B$9:$O$158,4))</f>
        <v>27861</v>
      </c>
      <c r="L23" s="84" t="str">
        <f>IF(VLOOKUP($A23,'[1]Teilnehmer'!$B$9:$O$158,5)=0,"",VLOOKUP($A23,'[1]Teilnehmer'!$B$9:$O$158,5))</f>
        <v>x</v>
      </c>
      <c r="M23" s="85">
        <f>IF(VLOOKUP($A23,'[1]Teilnehmer'!$B$9:$O$158,6)=0,"",VLOOKUP($A23,'[1]Teilnehmer'!$B$9:$O$158,6))</f>
      </c>
      <c r="N23" s="85">
        <f>IF(VLOOKUP($A23,'[1]Teilnehmer'!$B$9:$O$158,7)=0,"",VLOOKUP($A23,'[1]Teilnehmer'!$B$9:$O$158,7))</f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29</v>
      </c>
      <c r="W23" s="88">
        <v>36</v>
      </c>
      <c r="X23" s="88">
        <v>29</v>
      </c>
      <c r="Y23" s="89">
        <v>28</v>
      </c>
      <c r="Z23" s="91">
        <f t="shared" si="1"/>
        <v>122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38</v>
      </c>
      <c r="B24" s="80"/>
      <c r="C24" s="81">
        <f t="shared" si="0"/>
        <v>38</v>
      </c>
      <c r="D24" s="81"/>
      <c r="E24" s="95"/>
      <c r="F24" s="279" t="str">
        <f>IF(VLOOKUP($A24,'[1]Teilnehmer'!$B$9:$O$158,2)=0,"",VLOOKUP($A24,'[1]Teilnehmer'!$B$9:$O$158,2))</f>
        <v>Mühlenbeck</v>
      </c>
      <c r="G24" s="279"/>
      <c r="H24" s="279"/>
      <c r="I24" s="280" t="str">
        <f>IF(VLOOKUP($A24,'[1]Teilnehmer'!$B$9:$O$158,3)=0,"",VLOOKUP($A24,'[1]Teilnehmer'!$B$9:$O$158,3))</f>
        <v>Dirk</v>
      </c>
      <c r="J24" s="280"/>
      <c r="K24" s="96">
        <f>IF(VLOOKUP($A24,'[1]Teilnehmer'!$B$9:$O$158,4)=0,"",VLOOKUP($A24,'[1]Teilnehmer'!$B$9:$O$158,4))</f>
        <v>29511</v>
      </c>
      <c r="L24" s="84" t="str">
        <f>IF(VLOOKUP($A24,'[1]Teilnehmer'!$B$9:$O$158,5)=0,"",VLOOKUP($A24,'[1]Teilnehmer'!$B$9:$O$158,5))</f>
        <v>x</v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32</v>
      </c>
      <c r="W24" s="88">
        <v>31</v>
      </c>
      <c r="X24" s="88">
        <v>31</v>
      </c>
      <c r="Y24" s="89">
        <v>35</v>
      </c>
      <c r="Z24" s="91">
        <f t="shared" si="1"/>
        <v>129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41</v>
      </c>
      <c r="B26" s="104" t="s">
        <v>131</v>
      </c>
      <c r="C26" s="81">
        <f>$A26+0.1</f>
        <v>41.1</v>
      </c>
      <c r="D26" s="81"/>
      <c r="E26" s="105"/>
      <c r="F26" s="286" t="str">
        <f>IF(VLOOKUP($A26,'[1]Teilnehmer'!$B$9:$O$158,2)=0,"",VLOOKUP($A26,'[1]Teilnehmer'!$B$9:$O$158,2))</f>
        <v>Thimm</v>
      </c>
      <c r="G26" s="286"/>
      <c r="H26" s="286"/>
      <c r="I26" s="286" t="str">
        <f>IF(VLOOKUP($A26,'[1]Teilnehmer'!$B$9:$O$158,3)=0,"",VLOOKUP($A26,'[1]Teilnehmer'!$B$9:$O$158,3))</f>
        <v>Sven</v>
      </c>
      <c r="J26" s="286"/>
      <c r="K26" s="106">
        <f>IF(VLOOKUP($A26,'[1]Teilnehmer'!$B$9:$O$158,4)=0,"",VLOOKUP($A26,'[1]Teilnehmer'!$B$9:$O$158,4))</f>
        <v>25781</v>
      </c>
      <c r="L26" s="107" t="str">
        <f>IF(VLOOKUP($A26,'[1]Teilnehmer'!$B$9:$O$158,5)=0,"",VLOOKUP($A26,'[1]Teilnehmer'!$B$9:$O$158,5))</f>
        <v>x</v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110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  <v>194</v>
      </c>
      <c r="W27" s="120">
        <f t="shared" si="6"/>
        <v>191</v>
      </c>
      <c r="X27" s="120">
        <f t="shared" si="6"/>
        <v>191</v>
      </c>
      <c r="Y27" s="121">
        <f t="shared" si="6"/>
        <v>177</v>
      </c>
      <c r="Z27" s="122">
        <f t="shared" si="6"/>
        <v>753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41</v>
      </c>
      <c r="B29" s="37"/>
      <c r="C29" s="81">
        <f>$A29+0.2</f>
        <v>41.2</v>
      </c>
      <c r="D29" s="48"/>
      <c r="E29" s="129"/>
      <c r="F29" s="281" t="str">
        <f>IF(VLOOKUP($A29,'[1]Teilnehmer'!$B$9:$O$158,2)=0,"",VLOOKUP($A29,'[1]Teilnehmer'!$B$9:$O$158,2))</f>
        <v>Thimm</v>
      </c>
      <c r="G29" s="281"/>
      <c r="H29" s="281"/>
      <c r="I29" s="281" t="str">
        <f>IF(VLOOKUP($A29,'[1]Teilnehmer'!$B$9:$O$158,3)=0,"",VLOOKUP($A29,'[1]Teilnehmer'!$B$9:$O$158,3))</f>
        <v>Sven</v>
      </c>
      <c r="J29" s="281"/>
      <c r="K29" s="130">
        <f>IF(VLOOKUP($A29,'[1]Teilnehmer'!$B$9:$O$158,4)=0,"",VLOOKUP($A29,'[1]Teilnehmer'!$B$9:$O$158,4))</f>
        <v>25781</v>
      </c>
      <c r="L29" s="131" t="str">
        <f>IF(VLOOKUP($A29,'[1]Teilnehmer'!$B$9:$O$158,5)=0,"",VLOOKUP($A29,'[1]Teilnehmer'!$B$9:$O$158,5))</f>
        <v>x</v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29</v>
      </c>
      <c r="W29" s="135">
        <v>31</v>
      </c>
      <c r="X29" s="135">
        <v>34</v>
      </c>
      <c r="Y29" s="136">
        <v>30</v>
      </c>
      <c r="Z29" s="137">
        <f>IF(SUM($V29:$Y29)=0,"",SUM($V29:$Y29))</f>
        <v>124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 t="s">
        <v>156</v>
      </c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6:39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3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45</v>
      </c>
      <c r="B34" s="159"/>
      <c r="C34" s="81">
        <f>$A34</f>
        <v>45</v>
      </c>
      <c r="D34" s="160"/>
      <c r="E34" s="161"/>
      <c r="F34" s="281" t="str">
        <f>IF(VLOOKUP($A34,'[1]Teilnehmer'!$B$9:$O$158,2)=0,"",VLOOKUP($A34,'[1]Teilnehmer'!$B$9:$O$158,2))</f>
        <v>Rautenberg</v>
      </c>
      <c r="G34" s="281"/>
      <c r="H34" s="281"/>
      <c r="I34" s="277" t="str">
        <f>IF(VLOOKUP($A34,'[1]Teilnehmer'!$B$9:$O$158,3)=0,"",VLOOKUP($A34,'[1]Teilnehmer'!$B$9:$O$158,3))</f>
        <v>Joachim</v>
      </c>
      <c r="J34" s="277"/>
      <c r="K34" s="83">
        <f>IF(VLOOKUP($A34,'[1]Teilnehmer'!$B$9:$O$158,4)=0,"",VLOOKUP($A34,'[1]Teilnehmer'!$B$9:$O$158,4))</f>
        <v>47353</v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 t="str">
        <f>IF(VLOOKUP($A34,'[1]Teilnehmer'!$B$9:$O$158,7)=0,"",VLOOKUP($A34,'[1]Teilnehmer'!$B$9:$O$158,7))</f>
        <v>x</v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134">
        <v>38</v>
      </c>
      <c r="W34" s="135">
        <v>30</v>
      </c>
      <c r="X34" s="135">
        <v>34</v>
      </c>
      <c r="Y34" s="136">
        <v>33</v>
      </c>
      <c r="Z34" s="137">
        <f>IF(SUM($V34:$Y34)=0,"",SUM($V34:$Y34))</f>
        <v>135</v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44</v>
      </c>
      <c r="B35" s="159"/>
      <c r="C35" s="81">
        <f>$A35</f>
        <v>44</v>
      </c>
      <c r="D35" s="160"/>
      <c r="E35" s="164"/>
      <c r="F35" s="279" t="str">
        <f>IF(VLOOKUP($A35,'[1]Teilnehmer'!$B$9:$O$158,2)=0,"",VLOOKUP($A35,'[1]Teilnehmer'!$B$9:$O$158,2))</f>
        <v>Wehner</v>
      </c>
      <c r="G35" s="279"/>
      <c r="H35" s="279"/>
      <c r="I35" s="280" t="str">
        <f>IF(VLOOKUP($A35,'[1]Teilnehmer'!$B$9:$O$158,3)=0,"",VLOOKUP($A35,'[1]Teilnehmer'!$B$9:$O$158,3))</f>
        <v>Martina</v>
      </c>
      <c r="J35" s="280"/>
      <c r="K35" s="96">
        <f>IF(VLOOKUP($A35,'[1]Teilnehmer'!$B$9:$O$158,4)=0,"",VLOOKUP($A35,'[1]Teilnehmer'!$B$9:$O$158,4))</f>
        <v>37252</v>
      </c>
      <c r="L35" s="84">
        <f>IF(VLOOKUP($A35,'[1]Teilnehmer'!$B$9:$O$158,5)=0,"",VLOOKUP($A35,'[1]Teilnehmer'!$B$9:$O$158,5))</f>
      </c>
      <c r="M35" s="85" t="str">
        <f>IF(VLOOKUP($A35,'[1]Teilnehmer'!$B$9:$O$158,6)=0,"",VLOOKUP($A35,'[1]Teilnehmer'!$B$9:$O$158,6))</f>
        <v>x</v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>
        <v>35</v>
      </c>
      <c r="W35" s="88">
        <v>42</v>
      </c>
      <c r="X35" s="88">
        <v>37</v>
      </c>
      <c r="Y35" s="89">
        <v>39</v>
      </c>
      <c r="Z35" s="91">
        <f>IF(SUM($V35:$Y35)=0,"",SUM($V35:$Y35))</f>
        <v>153</v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1</v>
      </c>
      <c r="B36" s="159"/>
      <c r="C36" s="81">
        <f>$A36</f>
        <v>1</v>
      </c>
      <c r="D36" s="160"/>
      <c r="E36" s="164"/>
      <c r="F36" s="279">
        <f>IF(VLOOKUP($A36,'[1]Teilnehmer'!$B$9:$O$158,2)=0,"",VLOOKUP($A36,'[1]Teilnehmer'!$B$9:$O$158,2))</f>
      </c>
      <c r="G36" s="279"/>
      <c r="H36" s="279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77">
        <f>IF(VLOOKUP($A46,'[1]Teilnehmer'!$B$9:$O$158,2)=0,"",VLOOKUP($A46,'[1]Teilnehmer'!$B$9:$O$158,2))</f>
      </c>
      <c r="G46" s="277"/>
      <c r="H46" s="277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80">
        <f>IF(VLOOKUP($A47,'[1]Teilnehmer'!$B$9:$O$158,2)=0,"",VLOOKUP($A47,'[1]Teilnehmer'!$B$9:$O$158,2))</f>
      </c>
      <c r="G47" s="280"/>
      <c r="H47" s="280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80">
        <f>IF(VLOOKUP($A48,'[1]Teilnehmer'!$B$9:$O$158,2)=0,"",VLOOKUP($A48,'[1]Teilnehmer'!$B$9:$O$158,2))</f>
      </c>
      <c r="G48" s="280"/>
      <c r="H48" s="280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157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HMC Büttgen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10">
        <f>COUNTIF($L$19:$L$26,"x")+COUNTIF($L$34:$L$38,"x")+COUNTIF($L$46:$L$50,"x")+'[1]V42'!I62+'[1]V43'!I62</f>
        <v>6</v>
      </c>
    </row>
    <row r="63" spans="6:9" ht="12.75">
      <c r="F63" t="s">
        <v>48</v>
      </c>
      <c r="I63" s="210">
        <f>COUNTIF($M$19:$M$26,"x")+COUNTIF($M$34:$M$38,"x")+COUNTIF($M$46:$M$50,"x")+'[1]V42'!I63+'[1]V43'!I63</f>
        <v>1</v>
      </c>
    </row>
    <row r="64" spans="6:9" ht="12.75">
      <c r="F64" t="s">
        <v>52</v>
      </c>
      <c r="I64" s="210">
        <f>COUNTIF($N$19:$N$26,"x")+COUNTIF($N$34:$N$38,"x")+COUNTIF($N$46:$N$50,"x")+'[1]V42'!I64+'[1]V43'!I64</f>
        <v>2</v>
      </c>
    </row>
    <row r="65" spans="6:9" ht="12.75">
      <c r="F65" t="s">
        <v>71</v>
      </c>
      <c r="I65" s="210">
        <f>COUNTIF($O$19:$O$26,"x")+COUNTIF($O$34:$O$38,"x")+COUNTIF($O$46:$O$50,"x")+'[1]V42'!I65+'[1]V43'!I65</f>
        <v>0</v>
      </c>
    </row>
    <row r="66" spans="6:9" ht="12.75">
      <c r="F66" t="s">
        <v>78</v>
      </c>
      <c r="I66" s="210">
        <f>COUNTIF($P$19:$P$26,"x")+COUNTIF($P$34:$P$38,"x")+COUNTIF($P$46:$P$50,"x")+'[1]V42'!I66+'[1]V43'!I66</f>
        <v>0</v>
      </c>
    </row>
    <row r="67" spans="6:9" ht="12.75">
      <c r="F67" t="s">
        <v>143</v>
      </c>
      <c r="I67" s="210">
        <f>COUNTIF($Q$19:$Q$26,"x")+COUNTIF($Q$34:$Q$38,"x")+COUNTIF($Q$46:$Q$50,"x")+'[1]V42'!I67+'[1]V43'!I67</f>
        <v>0</v>
      </c>
    </row>
    <row r="68" spans="6:9" ht="12.75">
      <c r="F68" t="s">
        <v>144</v>
      </c>
      <c r="I68" s="210">
        <f>COUNTIF($R$19:$R$26,"x")+COUNTIF($R$34:$R$38,"x")+COUNTIF($R$46:$R$50,"x")+'[1]V42'!I68+'[1]V43'!I68</f>
        <v>0</v>
      </c>
    </row>
    <row r="69" spans="6:9" ht="12.75">
      <c r="F69" t="s">
        <v>145</v>
      </c>
      <c r="I69" s="210">
        <f>COUNTIF($S$19:$S$26,"x")+COUNTIF($S$34:$S$38,"x")+COUNTIF($S$46:$S$50,"x")+'[1]V42'!I69+'[1]V43'!I69</f>
        <v>0</v>
      </c>
    </row>
    <row r="70" spans="6:9" ht="12.75">
      <c r="F70" t="s">
        <v>146</v>
      </c>
      <c r="I70" s="210">
        <f>COUNTIF($T$19:$T$26,"x")+COUNTIF($T$34:$T$38,"x")+COUNTIF($T$46:$T$50,"x")+'[1]V42'!I70+'[1]V43'!I70</f>
        <v>0</v>
      </c>
    </row>
    <row r="71" spans="6:9" ht="12.75">
      <c r="F71" s="157" t="s">
        <v>147</v>
      </c>
      <c r="G71" s="157"/>
      <c r="H71" s="157"/>
      <c r="I71" s="211">
        <f>COUNTIF($U$19:$U$26,"x")+COUNTIF($U$34:$U$38,"x")+COUNTIF($U$46:$U$50,"x")+'[1]V42'!I71+'[1]V43'!I71</f>
        <v>0</v>
      </c>
    </row>
    <row r="72" spans="6:9" ht="12.75">
      <c r="F72" t="s">
        <v>119</v>
      </c>
      <c r="I72" s="45">
        <f>SUM(I62:I71)</f>
        <v>9</v>
      </c>
    </row>
    <row r="73" ht="12.75">
      <c r="I73" s="45"/>
    </row>
    <row r="74" spans="1:9" ht="12.75">
      <c r="A74" s="6" t="s">
        <v>148</v>
      </c>
      <c r="B74" t="s">
        <v>0</v>
      </c>
      <c r="I74" s="45">
        <f>COUNTIF($A$14,"HEM")+COUNTIF($A$14,"VEM")+'[1]V42'!I74+'[1]V43'!I74</f>
        <v>1</v>
      </c>
    </row>
    <row r="75" spans="2:9" ht="12.75">
      <c r="B75" t="s">
        <v>149</v>
      </c>
      <c r="I75">
        <f>COUNTIF($A$14,"DAM")+COUNTIF($A$32,"DAM")+COUNTIF($A$44,"DAM")+'[1]V42'!I75+'[1]V43'!I75</f>
        <v>0</v>
      </c>
    </row>
    <row r="76" spans="2:9" ht="12.75">
      <c r="B76" t="s">
        <v>150</v>
      </c>
      <c r="I76">
        <f>COUNTIF($A$14,"SEM")+COUNTIF($A$32,"SEM")+COUNTIF($A$44,"SEM")+'[1]V42'!I76+'[1]V43'!I76</f>
        <v>0</v>
      </c>
    </row>
    <row r="77" spans="2:9" ht="12.75">
      <c r="B77" t="s">
        <v>151</v>
      </c>
      <c r="I77">
        <f>COUNTIF($A$14,"JUM")+COUNTIF($A$32,"JUM")+COUNTIF($A$44,"JUM")+'[1]V42'!I77+'[1]V43'!I77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COUNTIF($A$14,"SCM")+COUNTIF($A$32,"SCM")+COUNTIF($A$44,"SCM")+'[1]V42'!I78+'[1]V43'!I78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F49:H49"/>
    <mergeCell ref="I49:J49"/>
    <mergeCell ref="F46:H46"/>
    <mergeCell ref="F23:H23"/>
    <mergeCell ref="F38:H38"/>
    <mergeCell ref="F35:H35"/>
    <mergeCell ref="I26:J26"/>
    <mergeCell ref="I29:J29"/>
    <mergeCell ref="F37:H37"/>
    <mergeCell ref="I37:J37"/>
    <mergeCell ref="F26:H26"/>
    <mergeCell ref="F24:H24"/>
    <mergeCell ref="F29:H29"/>
    <mergeCell ref="F59:J59"/>
    <mergeCell ref="L59:Y59"/>
    <mergeCell ref="AJ59:AM59"/>
    <mergeCell ref="AA59:AH59"/>
    <mergeCell ref="I42:J42"/>
    <mergeCell ref="I35:J35"/>
    <mergeCell ref="I38:J38"/>
    <mergeCell ref="I36:J36"/>
    <mergeCell ref="I46:J46"/>
    <mergeCell ref="I41:J41"/>
    <mergeCell ref="I34:J34"/>
    <mergeCell ref="F21:H21"/>
    <mergeCell ref="F36:H36"/>
    <mergeCell ref="F34:H34"/>
    <mergeCell ref="F30:H30"/>
    <mergeCell ref="F22:H22"/>
    <mergeCell ref="F25:H25"/>
    <mergeCell ref="AJ58:AM58"/>
    <mergeCell ref="AJ57:AM57"/>
    <mergeCell ref="I48:J48"/>
    <mergeCell ref="AJ56:AM56"/>
    <mergeCell ref="J56:U56"/>
    <mergeCell ref="L58:Y58"/>
    <mergeCell ref="AA58:AH58"/>
    <mergeCell ref="F58:J58"/>
    <mergeCell ref="E56:I56"/>
    <mergeCell ref="F54:H54"/>
    <mergeCell ref="I54:J54"/>
    <mergeCell ref="F41:H41"/>
    <mergeCell ref="F42:H42"/>
    <mergeCell ref="I50:J50"/>
    <mergeCell ref="F47:H47"/>
    <mergeCell ref="I47:J47"/>
    <mergeCell ref="F50:H50"/>
    <mergeCell ref="F53:H53"/>
    <mergeCell ref="I53:J53"/>
    <mergeCell ref="F48:H48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AA16:AD16"/>
    <mergeCell ref="K16:K18"/>
    <mergeCell ref="V17:Y17"/>
    <mergeCell ref="I19:J19"/>
    <mergeCell ref="I16:J18"/>
    <mergeCell ref="AA17:AD17"/>
    <mergeCell ref="C3:D3"/>
    <mergeCell ref="C4:D4"/>
    <mergeCell ref="C5:D5"/>
    <mergeCell ref="J11:V11"/>
    <mergeCell ref="I25:J25"/>
    <mergeCell ref="I21:J21"/>
    <mergeCell ref="I24:J24"/>
    <mergeCell ref="I22:J22"/>
    <mergeCell ref="F19:H19"/>
    <mergeCell ref="F20:H20"/>
    <mergeCell ref="AA4:AB4"/>
    <mergeCell ref="AA3:AB3"/>
    <mergeCell ref="X3:Y3"/>
    <mergeCell ref="X4:Y4"/>
    <mergeCell ref="I23:J23"/>
    <mergeCell ref="I30:J30"/>
    <mergeCell ref="I20:J20"/>
    <mergeCell ref="AA5:AB5"/>
    <mergeCell ref="X5:Y5"/>
    <mergeCell ref="X11:AC11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V41:Y42 AG41:AJ42 AA41:AD42 AH53:AJ55 V29:Y30 AA29:AD30 AG29:AJ30 AG38:AJ38 V53:Y55 AA53:AD55 V38:Y38 AG53:AG54 AA26:AD26 AG26:AJ26 V50:Y50 AA38:AD38 AG50:AJ50 AA50:AD50 AG46:AJ48 AA46:AD48 V46:Y48 AG34:AJ36 AA34:AD36 V34:Y36 AG19:AJ24 AA19:AD24 V26:Y26 V19:Y24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19:A26 A41:A42 A34:A38 A29:A30 A46:A5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32.75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'[1]TPVS'!B41</f>
        <v>MC 62 Lüdenscheid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32</v>
      </c>
      <c r="B19" s="80"/>
      <c r="C19" s="81">
        <f aca="true" t="shared" si="0" ref="C19:C25">$A19</f>
        <v>32</v>
      </c>
      <c r="D19" s="81"/>
      <c r="E19" s="82"/>
      <c r="F19" s="281" t="str">
        <f>IF(VLOOKUP($A19,'[1]Teilnehmer'!$B$9:$O$158,2)=0,"",VLOOKUP($A19,'[1]Teilnehmer'!$B$9:$O$158,2))</f>
        <v>Pondruff</v>
      </c>
      <c r="G19" s="281"/>
      <c r="H19" s="281"/>
      <c r="I19" s="277" t="str">
        <f>IF(VLOOKUP($A19,'[1]Teilnehmer'!$B$9:$O$158,3)=0,"",VLOOKUP($A19,'[1]Teilnehmer'!$B$9:$O$158,3))</f>
        <v>Klaus</v>
      </c>
      <c r="J19" s="277"/>
      <c r="K19" s="83">
        <f>IF(VLOOKUP($A19,'[1]Teilnehmer'!$B$9:$O$158,4)=0,"",VLOOKUP($A19,'[1]Teilnehmer'!$B$9:$O$158,4))</f>
        <v>4095</v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 t="str">
        <f>IF(VLOOKUP($A19,'[1]Teilnehmer'!$B$9:$O$158,9)=0,"",VLOOKUP($A19,'[1]Teilnehmer'!$B$9:$O$158,9))</f>
        <v>x</v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36</v>
      </c>
      <c r="W19" s="88">
        <v>31</v>
      </c>
      <c r="X19" s="88">
        <v>31</v>
      </c>
      <c r="Y19" s="89">
        <v>36</v>
      </c>
      <c r="Z19" s="90">
        <f aca="true" t="shared" si="1" ref="Z19:Z26">IF(SUM($V19:$Y19)=0,"",SUM($V19:$Y19))</f>
        <v>134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29</v>
      </c>
      <c r="B20" s="80"/>
      <c r="C20" s="81">
        <f t="shared" si="0"/>
        <v>29</v>
      </c>
      <c r="D20" s="81"/>
      <c r="E20" s="95"/>
      <c r="F20" s="279" t="str">
        <f>IF(VLOOKUP($A20,'[1]Teilnehmer'!$B$9:$O$158,2)=0,"",VLOOKUP($A20,'[1]Teilnehmer'!$B$9:$O$158,2))</f>
        <v>Höpner</v>
      </c>
      <c r="G20" s="279"/>
      <c r="H20" s="279"/>
      <c r="I20" s="280" t="str">
        <f>IF(VLOOKUP($A20,'[1]Teilnehmer'!$B$9:$O$158,3)=0,"",VLOOKUP($A20,'[1]Teilnehmer'!$B$9:$O$158,3))</f>
        <v>Peter</v>
      </c>
      <c r="J20" s="280"/>
      <c r="K20" s="96">
        <f>IF(VLOOKUP($A20,'[1]Teilnehmer'!$B$9:$O$158,4)=0,"",VLOOKUP($A20,'[1]Teilnehmer'!$B$9:$O$158,4))</f>
        <v>46612</v>
      </c>
      <c r="L20" s="84">
        <f>IF(VLOOKUP($A20,'[1]Teilnehmer'!$B$9:$O$158,5)=0,"",VLOOKUP($A20,'[1]Teilnehmer'!$B$9:$O$158,5))</f>
      </c>
      <c r="M20" s="85">
        <f>IF(VLOOKUP($A20,'[1]Teilnehmer'!$B$9:$O$158,6)=0,"",VLOOKUP($A20,'[1]Teilnehmer'!$B$9:$O$158,6))</f>
      </c>
      <c r="N20" s="85" t="str">
        <f>IF(VLOOKUP($A20,'[1]Teilnehmer'!$B$9:$O$158,7)=0,"",VLOOKUP($A20,'[1]Teilnehmer'!$B$9:$O$158,7))</f>
        <v>x</v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29</v>
      </c>
      <c r="W20" s="88">
        <v>31</v>
      </c>
      <c r="X20" s="88">
        <v>32</v>
      </c>
      <c r="Y20" s="89">
        <v>31</v>
      </c>
      <c r="Z20" s="91">
        <f t="shared" si="1"/>
        <v>123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26</v>
      </c>
      <c r="B21" s="80"/>
      <c r="C21" s="81">
        <f t="shared" si="0"/>
        <v>26</v>
      </c>
      <c r="D21" s="81"/>
      <c r="E21" s="95"/>
      <c r="F21" s="279" t="str">
        <f>IF(VLOOKUP($A21,'[1]Teilnehmer'!$B$9:$O$158,2)=0,"",VLOOKUP($A21,'[1]Teilnehmer'!$B$9:$O$158,2))</f>
        <v>Dunker</v>
      </c>
      <c r="G21" s="279"/>
      <c r="H21" s="279"/>
      <c r="I21" s="280" t="str">
        <f>IF(VLOOKUP($A21,'[1]Teilnehmer'!$B$9:$O$158,3)=0,"",VLOOKUP($A21,'[1]Teilnehmer'!$B$9:$O$158,3))</f>
        <v>Klaus</v>
      </c>
      <c r="J21" s="280"/>
      <c r="K21" s="96">
        <f>IF(VLOOKUP($A21,'[1]Teilnehmer'!$B$9:$O$158,4)=0,"",VLOOKUP($A21,'[1]Teilnehmer'!$B$9:$O$158,4))</f>
        <v>18014</v>
      </c>
      <c r="L21" s="84">
        <f>IF(VLOOKUP($A21,'[1]Teilnehmer'!$B$9:$O$158,5)=0,"",VLOOKUP($A21,'[1]Teilnehmer'!$B$9:$O$158,5))</f>
      </c>
      <c r="M21" s="85">
        <f>IF(VLOOKUP($A21,'[1]Teilnehmer'!$B$9:$O$158,6)=0,"",VLOOKUP($A21,'[1]Teilnehmer'!$B$9:$O$158,6))</f>
      </c>
      <c r="N21" s="85" t="str">
        <f>IF(VLOOKUP($A21,'[1]Teilnehmer'!$B$9:$O$158,7)=0,"",VLOOKUP($A21,'[1]Teilnehmer'!$B$9:$O$158,7))</f>
        <v>x</v>
      </c>
      <c r="O21" s="85">
        <f>IF(VLOOKUP($A21,'[1]Teilnehmer'!$B$9:$O$158,8)=0,"",VLOOKUP($A21,'[1]Teilnehmer'!$B$9:$O$158,8))</f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31</v>
      </c>
      <c r="W21" s="88">
        <v>33</v>
      </c>
      <c r="X21" s="88">
        <v>27</v>
      </c>
      <c r="Y21" s="89">
        <v>28</v>
      </c>
      <c r="Z21" s="91">
        <f t="shared" si="1"/>
        <v>119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33</v>
      </c>
      <c r="B22" s="80"/>
      <c r="C22" s="81">
        <f t="shared" si="0"/>
        <v>33</v>
      </c>
      <c r="D22" s="81"/>
      <c r="E22" s="95"/>
      <c r="F22" s="279" t="str">
        <f>IF(VLOOKUP($A22,'[1]Teilnehmer'!$B$9:$O$158,2)=0,"",VLOOKUP($A22,'[1]Teilnehmer'!$B$9:$O$158,2))</f>
        <v>Zeisler</v>
      </c>
      <c r="G22" s="279"/>
      <c r="H22" s="279"/>
      <c r="I22" s="280" t="str">
        <f>IF(VLOOKUP($A22,'[1]Teilnehmer'!$B$9:$O$158,3)=0,"",VLOOKUP($A22,'[1]Teilnehmer'!$B$9:$O$158,3))</f>
        <v>Werner</v>
      </c>
      <c r="J22" s="280"/>
      <c r="K22" s="96">
        <f>IF(VLOOKUP($A22,'[1]Teilnehmer'!$B$9:$O$158,4)=0,"",VLOOKUP($A22,'[1]Teilnehmer'!$B$9:$O$158,4))</f>
        <v>4438</v>
      </c>
      <c r="L22" s="84">
        <f>IF(VLOOKUP($A22,'[1]Teilnehmer'!$B$9:$O$158,5)=0,"",VLOOKUP($A22,'[1]Teilnehmer'!$B$9:$O$158,5))</f>
      </c>
      <c r="M22" s="85">
        <f>IF(VLOOKUP($A22,'[1]Teilnehmer'!$B$9:$O$158,6)=0,"",VLOOKUP($A22,'[1]Teilnehmer'!$B$9:$O$158,6))</f>
      </c>
      <c r="N22" s="85">
        <f>IF(VLOOKUP($A22,'[1]Teilnehmer'!$B$9:$O$158,7)=0,"",VLOOKUP($A22,'[1]Teilnehmer'!$B$9:$O$158,7))</f>
      </c>
      <c r="O22" s="85">
        <f>IF(VLOOKUP($A22,'[1]Teilnehmer'!$B$9:$O$158,8)=0,"",VLOOKUP($A22,'[1]Teilnehmer'!$B$9:$O$158,8))</f>
      </c>
      <c r="P22" s="85" t="str">
        <f>IF(VLOOKUP($A22,'[1]Teilnehmer'!$B$9:$O$158,9)=0,"",VLOOKUP($A22,'[1]Teilnehmer'!$B$9:$O$158,9))</f>
        <v>x</v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32</v>
      </c>
      <c r="W22" s="88">
        <v>35</v>
      </c>
      <c r="X22" s="88">
        <v>32</v>
      </c>
      <c r="Y22" s="89">
        <v>32</v>
      </c>
      <c r="Z22" s="91">
        <f t="shared" si="1"/>
        <v>131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24</v>
      </c>
      <c r="B23" s="80"/>
      <c r="C23" s="81">
        <f t="shared" si="0"/>
        <v>24</v>
      </c>
      <c r="D23" s="81"/>
      <c r="E23" s="95"/>
      <c r="F23" s="279" t="str">
        <f>IF(VLOOKUP($A23,'[1]Teilnehmer'!$B$9:$O$158,2)=0,"",VLOOKUP($A23,'[1]Teilnehmer'!$B$9:$O$158,2))</f>
        <v>Bogdahn</v>
      </c>
      <c r="G23" s="279"/>
      <c r="H23" s="279"/>
      <c r="I23" s="280" t="str">
        <f>IF(VLOOKUP($A23,'[1]Teilnehmer'!$B$9:$O$158,3)=0,"",VLOOKUP($A23,'[1]Teilnehmer'!$B$9:$O$158,3))</f>
        <v>Volker</v>
      </c>
      <c r="J23" s="280"/>
      <c r="K23" s="96">
        <f>IF(VLOOKUP($A23,'[1]Teilnehmer'!$B$9:$O$158,4)=0,"",VLOOKUP($A23,'[1]Teilnehmer'!$B$9:$O$158,4))</f>
        <v>21681</v>
      </c>
      <c r="L23" s="84">
        <f>IF(VLOOKUP($A23,'[1]Teilnehmer'!$B$9:$O$158,5)=0,"",VLOOKUP($A23,'[1]Teilnehmer'!$B$9:$O$158,5))</f>
      </c>
      <c r="M23" s="85">
        <f>IF(VLOOKUP($A23,'[1]Teilnehmer'!$B$9:$O$158,6)=0,"",VLOOKUP($A23,'[1]Teilnehmer'!$B$9:$O$158,6))</f>
      </c>
      <c r="N23" s="85" t="str">
        <f>IF(VLOOKUP($A23,'[1]Teilnehmer'!$B$9:$O$158,7)=0,"",VLOOKUP($A23,'[1]Teilnehmer'!$B$9:$O$158,7))</f>
        <v>x</v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31</v>
      </c>
      <c r="W23" s="88">
        <v>36</v>
      </c>
      <c r="X23" s="88">
        <v>32</v>
      </c>
      <c r="Y23" s="89">
        <v>27</v>
      </c>
      <c r="Z23" s="91">
        <f t="shared" si="1"/>
        <v>126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30</v>
      </c>
      <c r="B24" s="80"/>
      <c r="C24" s="81">
        <f t="shared" si="0"/>
        <v>30</v>
      </c>
      <c r="D24" s="81"/>
      <c r="E24" s="95"/>
      <c r="F24" s="279" t="str">
        <f>IF(VLOOKUP($A24,'[1]Teilnehmer'!$B$9:$O$158,2)=0,"",VLOOKUP($A24,'[1]Teilnehmer'!$B$9:$O$158,2))</f>
        <v>Koll</v>
      </c>
      <c r="G24" s="279"/>
      <c r="H24" s="279"/>
      <c r="I24" s="280" t="str">
        <f>IF(VLOOKUP($A24,'[1]Teilnehmer'!$B$9:$O$158,3)=0,"",VLOOKUP($A24,'[1]Teilnehmer'!$B$9:$O$158,3))</f>
        <v>Max</v>
      </c>
      <c r="J24" s="280"/>
      <c r="K24" s="96">
        <f>IF(VLOOKUP($A24,'[1]Teilnehmer'!$B$9:$O$158,4)=0,"",VLOOKUP($A24,'[1]Teilnehmer'!$B$9:$O$158,4))</f>
        <v>4492</v>
      </c>
      <c r="L24" s="84">
        <f>IF(VLOOKUP($A24,'[1]Teilnehmer'!$B$9:$O$158,5)=0,"",VLOOKUP($A24,'[1]Teilnehmer'!$B$9:$O$158,5))</f>
      </c>
      <c r="M24" s="85">
        <f>IF(VLOOKUP($A24,'[1]Teilnehmer'!$B$9:$O$158,6)=0,"",VLOOKUP($A24,'[1]Teilnehmer'!$B$9:$O$158,6))</f>
      </c>
      <c r="N24" s="85" t="str">
        <f>IF(VLOOKUP($A24,'[1]Teilnehmer'!$B$9:$O$158,7)=0,"",VLOOKUP($A24,'[1]Teilnehmer'!$B$9:$O$158,7))</f>
        <v>x</v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32</v>
      </c>
      <c r="W24" s="88">
        <v>28</v>
      </c>
      <c r="X24" s="88">
        <v>32</v>
      </c>
      <c r="Y24" s="89">
        <v>31</v>
      </c>
      <c r="Z24" s="91">
        <f t="shared" si="1"/>
        <v>123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28</v>
      </c>
      <c r="B26" s="104" t="s">
        <v>131</v>
      </c>
      <c r="C26" s="81">
        <f>$A26+0.1</f>
        <v>28.1</v>
      </c>
      <c r="D26" s="81"/>
      <c r="E26" s="105"/>
      <c r="F26" s="286" t="str">
        <f>IF(VLOOKUP($A26,'[1]Teilnehmer'!$B$9:$O$158,2)=0,"",VLOOKUP($A26,'[1]Teilnehmer'!$B$9:$O$158,2))</f>
        <v>Dunker</v>
      </c>
      <c r="G26" s="286"/>
      <c r="H26" s="286"/>
      <c r="I26" s="286" t="str">
        <f>IF(VLOOKUP($A26,'[1]Teilnehmer'!$B$9:$O$158,3)=0,"",VLOOKUP($A26,'[1]Teilnehmer'!$B$9:$O$158,3))</f>
        <v>Maik</v>
      </c>
      <c r="J26" s="286"/>
      <c r="K26" s="106">
        <f>IF(VLOOKUP($A26,'[1]Teilnehmer'!$B$9:$O$158,4)=0,"",VLOOKUP($A26,'[1]Teilnehmer'!$B$9:$O$158,4))</f>
        <v>47393</v>
      </c>
      <c r="L26" s="107" t="str">
        <f>IF(VLOOKUP($A26,'[1]Teilnehmer'!$B$9:$O$158,5)=0,"",VLOOKUP($A26,'[1]Teilnehmer'!$B$9:$O$158,5))</f>
        <v>x</v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212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  <v>191</v>
      </c>
      <c r="W27" s="120">
        <f t="shared" si="6"/>
        <v>194</v>
      </c>
      <c r="X27" s="120">
        <f t="shared" si="6"/>
        <v>186</v>
      </c>
      <c r="Y27" s="121">
        <f t="shared" si="6"/>
        <v>185</v>
      </c>
      <c r="Z27" s="122">
        <f t="shared" si="6"/>
        <v>756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28</v>
      </c>
      <c r="B29" s="37"/>
      <c r="C29" s="81">
        <f>$A29+0.2</f>
        <v>28.2</v>
      </c>
      <c r="D29" s="48"/>
      <c r="E29" s="129"/>
      <c r="F29" s="281" t="str">
        <f>IF(VLOOKUP($A29,'[1]Teilnehmer'!$B$9:$O$158,2)=0,"",VLOOKUP($A29,'[1]Teilnehmer'!$B$9:$O$158,2))</f>
        <v>Dunker</v>
      </c>
      <c r="G29" s="281"/>
      <c r="H29" s="281"/>
      <c r="I29" s="281" t="str">
        <f>IF(VLOOKUP($A29,'[1]Teilnehmer'!$B$9:$O$158,3)=0,"",VLOOKUP($A29,'[1]Teilnehmer'!$B$9:$O$158,3))</f>
        <v>Maik</v>
      </c>
      <c r="J29" s="281"/>
      <c r="K29" s="130">
        <f>IF(VLOOKUP($A29,'[1]Teilnehmer'!$B$9:$O$158,4)=0,"",VLOOKUP($A29,'[1]Teilnehmer'!$B$9:$O$158,4))</f>
        <v>47393</v>
      </c>
      <c r="L29" s="131" t="str">
        <f>IF(VLOOKUP($A29,'[1]Teilnehmer'!$B$9:$O$158,5)=0,"",VLOOKUP($A29,'[1]Teilnehmer'!$B$9:$O$158,5))</f>
        <v>x</v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35</v>
      </c>
      <c r="W29" s="135">
        <v>29</v>
      </c>
      <c r="X29" s="135">
        <v>34</v>
      </c>
      <c r="Y29" s="136">
        <v>27</v>
      </c>
      <c r="Z29" s="137">
        <f>IF(SUM($V29:$Y29)=0,"",SUM($V29:$Y29))</f>
        <v>125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 t="s">
        <v>156</v>
      </c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1:39" ht="3" customHeight="1">
      <c r="A33" s="6">
        <v>1</v>
      </c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8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1</v>
      </c>
      <c r="B34" s="159"/>
      <c r="C34" s="81">
        <f>$A34</f>
        <v>1</v>
      </c>
      <c r="D34" s="160"/>
      <c r="E34" s="161"/>
      <c r="F34" s="281">
        <f>IF(VLOOKUP($A34,'[1]Teilnehmer'!$B$9:$O$158,2)=0,"",VLOOKUP($A34,'[1]Teilnehmer'!$B$9:$O$158,2))</f>
      </c>
      <c r="G34" s="281"/>
      <c r="H34" s="281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87"/>
      <c r="W34" s="88"/>
      <c r="X34" s="88"/>
      <c r="Y34" s="89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27</v>
      </c>
      <c r="B35" s="159"/>
      <c r="C35" s="81">
        <f>$A35</f>
        <v>27</v>
      </c>
      <c r="D35" s="160"/>
      <c r="E35" s="164"/>
      <c r="F35" s="279" t="str">
        <f>IF(VLOOKUP($A35,'[1]Teilnehmer'!$B$9:$O$158,2)=0,"",VLOOKUP($A35,'[1]Teilnehmer'!$B$9:$O$158,2))</f>
        <v>Dunker</v>
      </c>
      <c r="G35" s="279"/>
      <c r="H35" s="279"/>
      <c r="I35" s="280" t="str">
        <f>IF(VLOOKUP($A35,'[1]Teilnehmer'!$B$9:$O$158,3)=0,"",VLOOKUP($A35,'[1]Teilnehmer'!$B$9:$O$158,3))</f>
        <v>Heike</v>
      </c>
      <c r="J35" s="280"/>
      <c r="K35" s="96">
        <f>IF(VLOOKUP($A35,'[1]Teilnehmer'!$B$9:$O$158,4)=0,"",VLOOKUP($A35,'[1]Teilnehmer'!$B$9:$O$158,4))</f>
        <v>43951</v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 t="str">
        <f>IF(VLOOKUP($A35,'[1]Teilnehmer'!$B$9:$O$158,8)=0,"",VLOOKUP($A35,'[1]Teilnehmer'!$B$9:$O$158,8))</f>
        <v>x</v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>
        <v>36</v>
      </c>
      <c r="W35" s="88">
        <v>38</v>
      </c>
      <c r="X35" s="88">
        <v>34</v>
      </c>
      <c r="Y35" s="89">
        <v>33</v>
      </c>
      <c r="Z35" s="91">
        <f>IF(SUM($V35:$Y35)=0,"",SUM($V35:$Y35))</f>
        <v>141</v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31</v>
      </c>
      <c r="B36" s="159"/>
      <c r="C36" s="81">
        <f>$A36</f>
        <v>31</v>
      </c>
      <c r="D36" s="160"/>
      <c r="E36" s="164"/>
      <c r="F36" s="279" t="str">
        <f>IF(VLOOKUP($A36,'[1]Teilnehmer'!$B$9:$O$158,2)=0,"",VLOOKUP($A36,'[1]Teilnehmer'!$B$9:$O$158,2))</f>
        <v>Koll</v>
      </c>
      <c r="G36" s="279"/>
      <c r="H36" s="279"/>
      <c r="I36" s="280" t="str">
        <f>IF(VLOOKUP($A36,'[1]Teilnehmer'!$B$9:$O$158,3)=0,"",VLOOKUP($A36,'[1]Teilnehmer'!$B$9:$O$158,3))</f>
        <v>Renate</v>
      </c>
      <c r="J36" s="280"/>
      <c r="K36" s="96">
        <f>IF(VLOOKUP($A36,'[1]Teilnehmer'!$B$9:$O$158,4)=0,"",VLOOKUP($A36,'[1]Teilnehmer'!$B$9:$O$158,4))</f>
        <v>36379</v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 t="str">
        <f>IF(VLOOKUP($A36,'[1]Teilnehmer'!$B$9:$O$158,8)=0,"",VLOOKUP($A36,'[1]Teilnehmer'!$B$9:$O$158,8))</f>
        <v>x</v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>
        <v>33</v>
      </c>
      <c r="W36" s="88">
        <v>34</v>
      </c>
      <c r="X36" s="88">
        <v>35</v>
      </c>
      <c r="Y36" s="89">
        <v>32</v>
      </c>
      <c r="Z36" s="91">
        <f>IF(SUM($V36:$Y36)=0,"",SUM($V36:$Y36))</f>
        <v>134</v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81">
        <f>IF(VLOOKUP($A46,'[1]Teilnehmer'!$B$9:$O$158,2)=0,"",VLOOKUP($A46,'[1]Teilnehmer'!$B$9:$O$158,2))</f>
      </c>
      <c r="G46" s="281"/>
      <c r="H46" s="281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79">
        <f>IF(VLOOKUP($A47,'[1]Teilnehmer'!$B$9:$O$158,2)=0,"",VLOOKUP($A47,'[1]Teilnehmer'!$B$9:$O$158,2))</f>
      </c>
      <c r="G47" s="279"/>
      <c r="H47" s="279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79">
        <f>IF(VLOOKUP($A48,'[1]Teilnehmer'!$B$9:$O$158,2)=0,"",VLOOKUP($A48,'[1]Teilnehmer'!$B$9:$O$158,2))</f>
      </c>
      <c r="G48" s="279"/>
      <c r="H48" s="279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158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MC 62 Lüdenscheid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10">
        <f>COUNTIF($L$19:$L$26,"x")+COUNTIF($L$34:$L$38,"x")+COUNTIF($L$46:$L$50,"x")+'[1]V52'!I62+'[1]V53'!I62</f>
        <v>1</v>
      </c>
    </row>
    <row r="63" spans="6:9" ht="12.75">
      <c r="F63" t="s">
        <v>48</v>
      </c>
      <c r="I63" s="210">
        <f>COUNTIF($M$19:$M$26,"x")+COUNTIF($M$34:$M$38,"x")+COUNTIF($M$46:$M$50,"x")+'[1]V52'!I63+'[1]V53'!I63</f>
        <v>0</v>
      </c>
    </row>
    <row r="64" spans="6:9" ht="12.75">
      <c r="F64" t="s">
        <v>52</v>
      </c>
      <c r="I64" s="210">
        <f>COUNTIF($N$19:$N$26,"x")+COUNTIF($N$34:$N$38,"x")+COUNTIF($N$46:$N$50,"x")+'[1]V52'!I64+'[1]V53'!I64</f>
        <v>4</v>
      </c>
    </row>
    <row r="65" spans="6:9" ht="12.75">
      <c r="F65" t="s">
        <v>71</v>
      </c>
      <c r="I65" s="210">
        <f>COUNTIF($O$19:$O$26,"x")+COUNTIF($O$34:$O$38,"x")+COUNTIF($O$46:$O$50,"x")+'[1]V52'!I65+'[1]V53'!I65</f>
        <v>2</v>
      </c>
    </row>
    <row r="66" spans="6:9" ht="12.75">
      <c r="F66" t="s">
        <v>78</v>
      </c>
      <c r="I66" s="210">
        <f>COUNTIF($P$19:$P$26,"x")+COUNTIF($P$34:$P$38,"x")+COUNTIF($P$46:$P$50,"x")+'[1]V52'!I66+'[1]V53'!I66</f>
        <v>2</v>
      </c>
    </row>
    <row r="67" spans="6:9" ht="12.75">
      <c r="F67" t="s">
        <v>143</v>
      </c>
      <c r="I67" s="210">
        <f>COUNTIF($Q$19:$Q$26,"x")+COUNTIF($Q$34:$Q$38,"x")+COUNTIF($Q$46:$Q$50,"x")+'[1]V52'!I67+'[1]V53'!I67</f>
        <v>0</v>
      </c>
    </row>
    <row r="68" spans="6:9" ht="12.75">
      <c r="F68" t="s">
        <v>144</v>
      </c>
      <c r="I68" s="210">
        <f>COUNTIF($R$19:$R$26,"x")+COUNTIF($R$34:$R$38,"x")+COUNTIF($R$46:$R$50,"x")+'[1]V52'!I68+'[1]V53'!I68</f>
        <v>0</v>
      </c>
    </row>
    <row r="69" spans="6:9" ht="12.75">
      <c r="F69" t="s">
        <v>145</v>
      </c>
      <c r="I69" s="210">
        <f>COUNTIF($S$19:$S$26,"x")+COUNTIF($S$34:$S$38,"x")+COUNTIF($S$46:$S$50,"x")+'[1]V52'!I69+'[1]V53'!I69</f>
        <v>0</v>
      </c>
    </row>
    <row r="70" spans="6:9" ht="12.75">
      <c r="F70" t="s">
        <v>146</v>
      </c>
      <c r="I70" s="210">
        <f>COUNTIF($T$19:$T$26,"x")+COUNTIF($T$34:$T$38,"x")+COUNTIF($T$46:$T$50,"x")+'[1]V52'!I70+'[1]V53'!I70</f>
        <v>0</v>
      </c>
    </row>
    <row r="71" spans="6:9" ht="12.75">
      <c r="F71" s="157" t="s">
        <v>147</v>
      </c>
      <c r="G71" s="157"/>
      <c r="H71" s="157"/>
      <c r="I71" s="211">
        <f>COUNTIF($U$19:$U$26,"x")+COUNTIF($U$34:$U$38,"x")+COUNTIF($U$46:$U$50,"x")+'[1]V52'!I71+'[1]V53'!I71</f>
        <v>0</v>
      </c>
    </row>
    <row r="72" spans="6:9" ht="12.75">
      <c r="F72" t="s">
        <v>119</v>
      </c>
      <c r="I72" s="45">
        <f>SUM(I62:I71)</f>
        <v>9</v>
      </c>
    </row>
    <row r="73" ht="12.75">
      <c r="I73" s="45"/>
    </row>
    <row r="74" spans="1:9" ht="12.75">
      <c r="A74" s="6" t="s">
        <v>148</v>
      </c>
      <c r="B74" t="s">
        <v>0</v>
      </c>
      <c r="I74" s="45">
        <f>COUNTIF($A$14,"HEM")+COUNTIF($A$14,"VEM")+'[1]V52'!I74+'[1]V53'!I74</f>
        <v>1</v>
      </c>
    </row>
    <row r="75" spans="2:9" ht="12.75">
      <c r="B75" t="s">
        <v>149</v>
      </c>
      <c r="I75">
        <f>COUNTIF($A$14,"DAM")+COUNTIF($A$32,"DAM")+COUNTIF($A$44,"DAM")+'[1]V52'!I75+'[1]V53'!I75</f>
        <v>0</v>
      </c>
    </row>
    <row r="76" spans="2:9" ht="12.75">
      <c r="B76" t="s">
        <v>150</v>
      </c>
      <c r="I76">
        <f>COUNTIF($A$14,"SEM")+COUNTIF($A$32,"SEM")+COUNTIF($A$44,"SEM")+'[1]V52'!I76+'[1]V53'!I76</f>
        <v>0</v>
      </c>
    </row>
    <row r="77" spans="2:9" ht="12.75">
      <c r="B77" t="s">
        <v>151</v>
      </c>
      <c r="I77">
        <f>COUNTIF($A$14,"JUM")+COUNTIF($A$32,"JUM")+COUNTIF($A$44,"JUM")+'[1]V52'!I77+'[1]V53'!I77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COUNTIF($A$14,"SCM")+COUNTIF($A$32,"SCM")+COUNTIF($A$44,"SCM")+'[1]V52'!I78+'[1]V53'!I78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F49:H49"/>
    <mergeCell ref="I49:J49"/>
    <mergeCell ref="F46:H46"/>
    <mergeCell ref="F23:H23"/>
    <mergeCell ref="F38:H38"/>
    <mergeCell ref="F35:H35"/>
    <mergeCell ref="I26:J26"/>
    <mergeCell ref="I29:J29"/>
    <mergeCell ref="F37:H37"/>
    <mergeCell ref="I37:J37"/>
    <mergeCell ref="F26:H26"/>
    <mergeCell ref="F24:H24"/>
    <mergeCell ref="F29:H29"/>
    <mergeCell ref="F59:J59"/>
    <mergeCell ref="L59:Y59"/>
    <mergeCell ref="AJ59:AM59"/>
    <mergeCell ref="AA59:AH59"/>
    <mergeCell ref="I42:J42"/>
    <mergeCell ref="I35:J35"/>
    <mergeCell ref="I38:J38"/>
    <mergeCell ref="I36:J36"/>
    <mergeCell ref="I46:J46"/>
    <mergeCell ref="I41:J41"/>
    <mergeCell ref="I34:J34"/>
    <mergeCell ref="F21:H21"/>
    <mergeCell ref="F36:H36"/>
    <mergeCell ref="F34:H34"/>
    <mergeCell ref="F30:H30"/>
    <mergeCell ref="F22:H22"/>
    <mergeCell ref="F25:H25"/>
    <mergeCell ref="AJ58:AM58"/>
    <mergeCell ref="AJ57:AM57"/>
    <mergeCell ref="I48:J48"/>
    <mergeCell ref="AJ56:AM56"/>
    <mergeCell ref="J56:U56"/>
    <mergeCell ref="L58:Y58"/>
    <mergeCell ref="AA58:AH58"/>
    <mergeCell ref="F58:J58"/>
    <mergeCell ref="E56:I56"/>
    <mergeCell ref="F54:H54"/>
    <mergeCell ref="I54:J54"/>
    <mergeCell ref="F41:H41"/>
    <mergeCell ref="F42:H42"/>
    <mergeCell ref="I50:J50"/>
    <mergeCell ref="F47:H47"/>
    <mergeCell ref="I47:J47"/>
    <mergeCell ref="F50:H50"/>
    <mergeCell ref="F53:H53"/>
    <mergeCell ref="I53:J53"/>
    <mergeCell ref="F48:H48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AA16:AD16"/>
    <mergeCell ref="K16:K18"/>
    <mergeCell ref="V17:Y17"/>
    <mergeCell ref="I19:J19"/>
    <mergeCell ref="I16:J18"/>
    <mergeCell ref="AA17:AD17"/>
    <mergeCell ref="C3:D3"/>
    <mergeCell ref="C4:D4"/>
    <mergeCell ref="C5:D5"/>
    <mergeCell ref="J11:V11"/>
    <mergeCell ref="I25:J25"/>
    <mergeCell ref="I21:J21"/>
    <mergeCell ref="I24:J24"/>
    <mergeCell ref="I22:J22"/>
    <mergeCell ref="F19:H19"/>
    <mergeCell ref="F20:H20"/>
    <mergeCell ref="AA4:AB4"/>
    <mergeCell ref="AA3:AB3"/>
    <mergeCell ref="X3:Y3"/>
    <mergeCell ref="X4:Y4"/>
    <mergeCell ref="I23:J23"/>
    <mergeCell ref="I30:J30"/>
    <mergeCell ref="I20:J20"/>
    <mergeCell ref="AA5:AB5"/>
    <mergeCell ref="X5:Y5"/>
    <mergeCell ref="X11:AC11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AG41:AJ42 AA41:AD42 AH53:AJ55 AA38:AD38 AA29:AD30 AG29:AJ30 V29:Y30 V41:Y42 V53:Y55 AA53:AD55 V38:Y38 AG53:AG54 AG26:AJ26 AA26:AD26 V50:Y50 AG38:AJ38 AA50:AD50 AG50:AJ50 AG46:AJ48 AA46:AD48 V46:Y48 AG34:AJ36 AA34:AD36 V19:Y24 AG19:AJ24 AA19:AD24 V26:Y26 V34:Y3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53:A54 A41:A42 A29:A30 A46:A50 A19:A26 A34:A38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 t="e">
        <f>Z22/COUNTA(V22:Y22)</f>
        <v>#VALUE!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/>
      <c r="F14" s="46"/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>
        <f>'[1]TPVS'!B42</f>
        <v>0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1</v>
      </c>
      <c r="B19" s="80"/>
      <c r="C19" s="81">
        <f aca="true" t="shared" si="0" ref="C19:C25">$A19</f>
        <v>1</v>
      </c>
      <c r="D19" s="81"/>
      <c r="E19" s="82"/>
      <c r="F19" s="277">
        <f>IF(VLOOKUP($A19,'[1]Teilnehmer'!$B$9:$O$158,2)=0,"",VLOOKUP($A19,'[1]Teilnehmer'!$B$9:$O$158,2))</f>
      </c>
      <c r="G19" s="277"/>
      <c r="H19" s="277"/>
      <c r="I19" s="277">
        <f>IF(VLOOKUP($A19,'[1]Teilnehmer'!$B$9:$O$158,3)=0,"",VLOOKUP($A19,'[1]Teilnehmer'!$B$9:$O$158,3))</f>
      </c>
      <c r="J19" s="277"/>
      <c r="K19" s="83">
        <f>IF(VLOOKUP($A19,'[1]Teilnehmer'!$B$9:$O$158,4)=0,"",VLOOKUP($A19,'[1]Teilnehmer'!$B$9:$O$158,4))</f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>
        <f>IF(VLOOKUP($A19,'[1]Teilnehmer'!$B$9:$O$158,9)=0,"",VLOOKUP($A19,'[1]Teilnehmer'!$B$9:$O$158,9))</f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/>
      <c r="W19" s="88"/>
      <c r="X19" s="88"/>
      <c r="Y19" s="89"/>
      <c r="Z19" s="90">
        <f aca="true" t="shared" si="1" ref="Z19:Z26">IF(SUM($V19:$Y19)=0,"",SUM($V19:$Y19))</f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1</v>
      </c>
      <c r="B20" s="80"/>
      <c r="C20" s="81">
        <f t="shared" si="0"/>
        <v>1</v>
      </c>
      <c r="D20" s="81"/>
      <c r="E20" s="95"/>
      <c r="F20" s="280">
        <f>IF(VLOOKUP($A20,'[1]Teilnehmer'!$B$9:$O$158,2)=0,"",VLOOKUP($A20,'[1]Teilnehmer'!$B$9:$O$158,2))</f>
      </c>
      <c r="G20" s="280"/>
      <c r="H20" s="280"/>
      <c r="I20" s="280">
        <f>IF(VLOOKUP($A20,'[1]Teilnehmer'!$B$9:$O$158,3)=0,"",VLOOKUP($A20,'[1]Teilnehmer'!$B$9:$O$158,3))</f>
      </c>
      <c r="J20" s="280"/>
      <c r="K20" s="96">
        <f>IF(VLOOKUP($A20,'[1]Teilnehmer'!$B$9:$O$158,4)=0,"",VLOOKUP($A20,'[1]Teilnehmer'!$B$9:$O$158,4))</f>
      </c>
      <c r="L20" s="84">
        <f>IF(VLOOKUP($A20,'[1]Teilnehmer'!$B$9:$O$158,5)=0,"",VLOOKUP($A20,'[1]Teilnehmer'!$B$9:$O$158,5))</f>
      </c>
      <c r="M20" s="85">
        <f>IF(VLOOKUP($A20,'[1]Teilnehmer'!$B$9:$O$158,6)=0,"",VLOOKUP($A20,'[1]Teilnehmer'!$B$9:$O$158,6))</f>
      </c>
      <c r="N20" s="85">
        <f>IF(VLOOKUP($A20,'[1]Teilnehmer'!$B$9:$O$158,7)=0,"",VLOOKUP($A20,'[1]Teilnehmer'!$B$9:$O$158,7))</f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/>
      <c r="W20" s="88"/>
      <c r="X20" s="88"/>
      <c r="Y20" s="89"/>
      <c r="Z20" s="91">
        <f t="shared" si="1"/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1</v>
      </c>
      <c r="B21" s="80"/>
      <c r="C21" s="81">
        <f t="shared" si="0"/>
        <v>1</v>
      </c>
      <c r="D21" s="81"/>
      <c r="E21" s="95"/>
      <c r="F21" s="280">
        <f>IF(VLOOKUP($A21,'[1]Teilnehmer'!$B$9:$O$158,2)=0,"",VLOOKUP($A21,'[1]Teilnehmer'!$B$9:$O$158,2))</f>
      </c>
      <c r="G21" s="280"/>
      <c r="H21" s="280"/>
      <c r="I21" s="280">
        <f>IF(VLOOKUP($A21,'[1]Teilnehmer'!$B$9:$O$158,3)=0,"",VLOOKUP($A21,'[1]Teilnehmer'!$B$9:$O$158,3))</f>
      </c>
      <c r="J21" s="280"/>
      <c r="K21" s="96">
        <f>IF(VLOOKUP($A21,'[1]Teilnehmer'!$B$9:$O$158,4)=0,"",VLOOKUP($A21,'[1]Teilnehmer'!$B$9:$O$158,4))</f>
      </c>
      <c r="L21" s="84">
        <f>IF(VLOOKUP($A21,'[1]Teilnehmer'!$B$9:$O$158,5)=0,"",VLOOKUP($A21,'[1]Teilnehmer'!$B$9:$O$158,5))</f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>
        <f>IF(VLOOKUP($A21,'[1]Teilnehmer'!$B$9:$O$158,8)=0,"",VLOOKUP($A21,'[1]Teilnehmer'!$B$9:$O$158,8))</f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/>
      <c r="W21" s="88"/>
      <c r="X21" s="88"/>
      <c r="Y21" s="89"/>
      <c r="Z21" s="91">
        <f t="shared" si="1"/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1</v>
      </c>
      <c r="B22" s="80"/>
      <c r="C22" s="81">
        <f t="shared" si="0"/>
        <v>1</v>
      </c>
      <c r="D22" s="81"/>
      <c r="E22" s="95"/>
      <c r="F22" s="280">
        <f>IF(VLOOKUP($A22,'[1]Teilnehmer'!$B$9:$O$158,2)=0,"",VLOOKUP($A22,'[1]Teilnehmer'!$B$9:$O$158,2))</f>
      </c>
      <c r="G22" s="280"/>
      <c r="H22" s="280"/>
      <c r="I22" s="280">
        <f>IF(VLOOKUP($A22,'[1]Teilnehmer'!$B$9:$O$158,3)=0,"",VLOOKUP($A22,'[1]Teilnehmer'!$B$9:$O$158,3))</f>
      </c>
      <c r="J22" s="280"/>
      <c r="K22" s="96">
        <f>IF(VLOOKUP($A22,'[1]Teilnehmer'!$B$9:$O$158,4)=0,"",VLOOKUP($A22,'[1]Teilnehmer'!$B$9:$O$158,4))</f>
      </c>
      <c r="L22" s="84">
        <f>IF(VLOOKUP($A22,'[1]Teilnehmer'!$B$9:$O$158,5)=0,"",VLOOKUP($A22,'[1]Teilnehmer'!$B$9:$O$158,5))</f>
      </c>
      <c r="M22" s="85">
        <f>IF(VLOOKUP($A22,'[1]Teilnehmer'!$B$9:$O$158,6)=0,"",VLOOKUP($A22,'[1]Teilnehmer'!$B$9:$O$158,6))</f>
      </c>
      <c r="N22" s="85">
        <f>IF(VLOOKUP($A22,'[1]Teilnehmer'!$B$9:$O$158,7)=0,"",VLOOKUP($A22,'[1]Teilnehmer'!$B$9:$O$158,7))</f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/>
      <c r="W22" s="88"/>
      <c r="X22" s="88"/>
      <c r="Y22" s="89"/>
      <c r="Z22" s="91">
        <f t="shared" si="1"/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1</v>
      </c>
      <c r="B23" s="80"/>
      <c r="C23" s="81">
        <f t="shared" si="0"/>
        <v>1</v>
      </c>
      <c r="D23" s="81"/>
      <c r="E23" s="95"/>
      <c r="F23" s="280">
        <f>IF(VLOOKUP($A23,'[1]Teilnehmer'!$B$9:$O$158,2)=0,"",VLOOKUP($A23,'[1]Teilnehmer'!$B$9:$O$158,2))</f>
      </c>
      <c r="G23" s="280"/>
      <c r="H23" s="280"/>
      <c r="I23" s="280">
        <f>IF(VLOOKUP($A23,'[1]Teilnehmer'!$B$9:$O$158,3)=0,"",VLOOKUP($A23,'[1]Teilnehmer'!$B$9:$O$158,3))</f>
      </c>
      <c r="J23" s="280"/>
      <c r="K23" s="96">
        <f>IF(VLOOKUP($A23,'[1]Teilnehmer'!$B$9:$O$158,4)=0,"",VLOOKUP($A23,'[1]Teilnehmer'!$B$9:$O$158,4))</f>
      </c>
      <c r="L23" s="84">
        <f>IF(VLOOKUP($A23,'[1]Teilnehmer'!$B$9:$O$158,5)=0,"",VLOOKUP($A23,'[1]Teilnehmer'!$B$9:$O$158,5))</f>
      </c>
      <c r="M23" s="85">
        <f>IF(VLOOKUP($A23,'[1]Teilnehmer'!$B$9:$O$158,6)=0,"",VLOOKUP($A23,'[1]Teilnehmer'!$B$9:$O$158,6))</f>
      </c>
      <c r="N23" s="85">
        <f>IF(VLOOKUP($A23,'[1]Teilnehmer'!$B$9:$O$158,7)=0,"",VLOOKUP($A23,'[1]Teilnehmer'!$B$9:$O$158,7))</f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/>
      <c r="W23" s="88"/>
      <c r="X23" s="88"/>
      <c r="Y23" s="89"/>
      <c r="Z23" s="91">
        <f t="shared" si="1"/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1</v>
      </c>
      <c r="B24" s="80"/>
      <c r="C24" s="81">
        <f t="shared" si="0"/>
        <v>1</v>
      </c>
      <c r="D24" s="81"/>
      <c r="E24" s="95"/>
      <c r="F24" s="280">
        <f>IF(VLOOKUP($A24,'[1]Teilnehmer'!$B$9:$O$158,2)=0,"",VLOOKUP($A24,'[1]Teilnehmer'!$B$9:$O$158,2))</f>
      </c>
      <c r="G24" s="280"/>
      <c r="H24" s="280"/>
      <c r="I24" s="280">
        <f>IF(VLOOKUP($A24,'[1]Teilnehmer'!$B$9:$O$158,3)=0,"",VLOOKUP($A24,'[1]Teilnehmer'!$B$9:$O$158,3))</f>
      </c>
      <c r="J24" s="280"/>
      <c r="K24" s="96">
        <f>IF(VLOOKUP($A24,'[1]Teilnehmer'!$B$9:$O$158,4)=0,"",VLOOKUP($A24,'[1]Teilnehmer'!$B$9:$O$158,4))</f>
      </c>
      <c r="L24" s="84">
        <f>IF(VLOOKUP($A24,'[1]Teilnehmer'!$B$9:$O$158,5)=0,"",VLOOKUP($A24,'[1]Teilnehmer'!$B$9:$O$158,5))</f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/>
      <c r="W24" s="88"/>
      <c r="X24" s="88"/>
      <c r="Y24" s="89"/>
      <c r="Z24" s="91">
        <f t="shared" si="1"/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1</v>
      </c>
      <c r="B26" s="104" t="s">
        <v>131</v>
      </c>
      <c r="C26" s="81">
        <f>$A26+0.1</f>
        <v>1.1</v>
      </c>
      <c r="D26" s="81"/>
      <c r="E26" s="105"/>
      <c r="F26" s="286">
        <f>IF(VLOOKUP($A26,'[1]Teilnehmer'!$B$9:$O$158,2)=0,"",VLOOKUP($A26,'[1]Teilnehmer'!$B$9:$O$158,2))</f>
      </c>
      <c r="G26" s="286"/>
      <c r="H26" s="286"/>
      <c r="I26" s="286">
        <f>IF(VLOOKUP($A26,'[1]Teilnehmer'!$B$9:$O$158,3)=0,"",VLOOKUP($A26,'[1]Teilnehmer'!$B$9:$O$158,3))</f>
      </c>
      <c r="J26" s="286"/>
      <c r="K26" s="106">
        <f>IF(VLOOKUP($A26,'[1]Teilnehmer'!$B$9:$O$158,4)=0,"",VLOOKUP($A26,'[1]Teilnehmer'!$B$9:$O$158,4))</f>
      </c>
      <c r="L26" s="107">
        <f>IF(VLOOKUP($A26,'[1]Teilnehmer'!$B$9:$O$158,5)=0,"",VLOOKUP($A26,'[1]Teilnehmer'!$B$9:$O$158,5))</f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207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</c>
      <c r="W27" s="120">
        <f t="shared" si="6"/>
      </c>
      <c r="X27" s="120">
        <f t="shared" si="6"/>
      </c>
      <c r="Y27" s="121">
        <f t="shared" si="6"/>
      </c>
      <c r="Z27" s="122">
        <f t="shared" si="6"/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1</v>
      </c>
      <c r="B29" s="37"/>
      <c r="C29" s="81">
        <f>$A29+0.2</f>
        <v>1.2</v>
      </c>
      <c r="D29" s="48"/>
      <c r="E29" s="129"/>
      <c r="F29" s="281">
        <f>IF(VLOOKUP($A29,'[1]Teilnehmer'!$B$9:$O$158,2)=0,"",VLOOKUP($A29,'[1]Teilnehmer'!$B$9:$O$158,2))</f>
      </c>
      <c r="G29" s="281"/>
      <c r="H29" s="281"/>
      <c r="I29" s="281">
        <f>IF(VLOOKUP($A29,'[1]Teilnehmer'!$B$9:$O$158,3)=0,"",VLOOKUP($A29,'[1]Teilnehmer'!$B$9:$O$158,3))</f>
      </c>
      <c r="J29" s="281"/>
      <c r="K29" s="130">
        <f>IF(VLOOKUP($A29,'[1]Teilnehmer'!$B$9:$O$158,4)=0,"",VLOOKUP($A29,'[1]Teilnehmer'!$B$9:$O$158,4))</f>
      </c>
      <c r="L29" s="131">
        <f>IF(VLOOKUP($A29,'[1]Teilnehmer'!$B$9:$O$158,5)=0,"",VLOOKUP($A29,'[1]Teilnehmer'!$B$9:$O$158,5))</f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/>
      <c r="W29" s="135"/>
      <c r="X29" s="135"/>
      <c r="Y29" s="136"/>
      <c r="Z29" s="137">
        <f>IF(SUM($V29:$Y29)=0,"",SUM($V29:$Y29))</f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/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6:39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3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1</v>
      </c>
      <c r="B34" s="159"/>
      <c r="C34" s="81">
        <f>$A34</f>
        <v>1</v>
      </c>
      <c r="D34" s="160"/>
      <c r="E34" s="161"/>
      <c r="F34" s="277">
        <f>IF(VLOOKUP($A34,'[1]Teilnehmer'!$B$9:$O$158,2)=0,"",VLOOKUP($A34,'[1]Teilnehmer'!$B$9:$O$158,2))</f>
      </c>
      <c r="G34" s="277"/>
      <c r="H34" s="277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134"/>
      <c r="W34" s="135"/>
      <c r="X34" s="135"/>
      <c r="Y34" s="136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1</v>
      </c>
      <c r="B35" s="159"/>
      <c r="C35" s="81">
        <f>$A35</f>
        <v>1</v>
      </c>
      <c r="D35" s="160"/>
      <c r="E35" s="164"/>
      <c r="F35" s="280">
        <f>IF(VLOOKUP($A35,'[1]Teilnehmer'!$B$9:$O$158,2)=0,"",VLOOKUP($A35,'[1]Teilnehmer'!$B$9:$O$158,2))</f>
      </c>
      <c r="G35" s="280"/>
      <c r="H35" s="280"/>
      <c r="I35" s="280">
        <f>IF(VLOOKUP($A35,'[1]Teilnehmer'!$B$9:$O$158,3)=0,"",VLOOKUP($A35,'[1]Teilnehmer'!$B$9:$O$158,3))</f>
      </c>
      <c r="J35" s="280"/>
      <c r="K35" s="96">
        <f>IF(VLOOKUP($A35,'[1]Teilnehmer'!$B$9:$O$158,4)=0,"",VLOOKUP($A35,'[1]Teilnehmer'!$B$9:$O$158,4))</f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/>
      <c r="W35" s="88"/>
      <c r="X35" s="88"/>
      <c r="Y35" s="89"/>
      <c r="Z35" s="91">
        <f>IF(SUM($V35:$Y35)=0,"",SUM($V35:$Y35))</f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1</v>
      </c>
      <c r="B36" s="159"/>
      <c r="C36" s="81">
        <f>$A36</f>
        <v>1</v>
      </c>
      <c r="D36" s="160"/>
      <c r="E36" s="164"/>
      <c r="F36" s="280">
        <f>IF(VLOOKUP($A36,'[1]Teilnehmer'!$B$9:$O$158,2)=0,"",VLOOKUP($A36,'[1]Teilnehmer'!$B$9:$O$158,2))</f>
      </c>
      <c r="G36" s="280"/>
      <c r="H36" s="280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77">
        <f>IF(VLOOKUP($A46,'[1]Teilnehmer'!$B$9:$O$158,2)=0,"",VLOOKUP($A46,'[1]Teilnehmer'!$B$9:$O$158,2))</f>
      </c>
      <c r="G46" s="277"/>
      <c r="H46" s="277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80">
        <f>IF(VLOOKUP($A47,'[1]Teilnehmer'!$B$9:$O$158,2)=0,"",VLOOKUP($A47,'[1]Teilnehmer'!$B$9:$O$158,2))</f>
      </c>
      <c r="G47" s="280"/>
      <c r="H47" s="280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80">
        <f>IF(VLOOKUP($A48,'[1]Teilnehmer'!$B$9:$O$158,2)=0,"",VLOOKUP($A48,'[1]Teilnehmer'!$B$9:$O$158,2))</f>
      </c>
      <c r="G48" s="280"/>
      <c r="H48" s="280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>
        <f>Y14</f>
        <v>0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10">
        <f>COUNTIF($L$19:$L$26,"x")+COUNTIF($L$34:$L$38,"x")+COUNTIF($L$46:$L$50,"x")+'[1]V62'!I62+'[1]V63'!I62</f>
        <v>0</v>
      </c>
    </row>
    <row r="63" spans="6:9" ht="12.75">
      <c r="F63" t="s">
        <v>48</v>
      </c>
      <c r="I63" s="210">
        <f>COUNTIF($M$19:$M$26,"x")+COUNTIF($M$34:$M$38,"x")+COUNTIF($M$46:$M$50,"x")+'[1]V62'!I63+'[1]V63'!I63</f>
        <v>0</v>
      </c>
    </row>
    <row r="64" spans="6:9" ht="12.75">
      <c r="F64" t="s">
        <v>52</v>
      </c>
      <c r="I64" s="210">
        <f>COUNTIF($N$19:$N$26,"x")+COUNTIF($N$34:$N$38,"x")+COUNTIF($N$46:$N$50,"x")+'[1]V62'!I64+'[1]V63'!I64</f>
        <v>0</v>
      </c>
    </row>
    <row r="65" spans="6:9" ht="12.75">
      <c r="F65" t="s">
        <v>71</v>
      </c>
      <c r="I65" s="210">
        <f>COUNTIF($O$19:$O$26,"x")+COUNTIF($O$34:$O$38,"x")+COUNTIF($O$46:$O$50,"x")+'[1]V62'!I65+'[1]V63'!I65</f>
        <v>0</v>
      </c>
    </row>
    <row r="66" spans="6:9" ht="12.75">
      <c r="F66" t="s">
        <v>78</v>
      </c>
      <c r="I66" s="210">
        <f>COUNTIF($P$19:$P$26,"x")+COUNTIF($P$34:$P$38,"x")+COUNTIF($P$46:$P$50,"x")+'[1]V62'!I66+'[1]V63'!I66</f>
        <v>0</v>
      </c>
    </row>
    <row r="67" spans="6:9" ht="12.75">
      <c r="F67" t="s">
        <v>143</v>
      </c>
      <c r="I67" s="210">
        <f>COUNTIF($Q$19:$Q$26,"x")+COUNTIF($Q$34:$Q$38,"x")+COUNTIF($Q$46:$Q$50,"x")+'[1]V62'!I67+'[1]V63'!I67</f>
        <v>0</v>
      </c>
    </row>
    <row r="68" spans="6:9" ht="12.75">
      <c r="F68" t="s">
        <v>144</v>
      </c>
      <c r="I68" s="210">
        <f>COUNTIF($R$19:$R$26,"x")+COUNTIF($R$34:$R$38,"x")+COUNTIF($R$46:$R$50,"x")+'[1]V62'!I68+'[1]V63'!I68</f>
        <v>0</v>
      </c>
    </row>
    <row r="69" spans="6:9" ht="12.75">
      <c r="F69" t="s">
        <v>145</v>
      </c>
      <c r="I69" s="210">
        <f>COUNTIF($S$19:$S$26,"x")+COUNTIF($S$34:$S$38,"x")+COUNTIF($S$46:$S$50,"x")+'[1]V62'!I69+'[1]V63'!I69</f>
        <v>0</v>
      </c>
    </row>
    <row r="70" spans="6:9" ht="12.75">
      <c r="F70" t="s">
        <v>146</v>
      </c>
      <c r="I70" s="210">
        <f>COUNTIF($T$19:$T$26,"x")+COUNTIF($T$34:$T$38,"x")+COUNTIF($T$46:$T$50,"x")+'[1]V62'!I70+'[1]V63'!I70</f>
        <v>0</v>
      </c>
    </row>
    <row r="71" spans="6:9" ht="12.75">
      <c r="F71" s="157" t="s">
        <v>147</v>
      </c>
      <c r="G71" s="157"/>
      <c r="H71" s="157"/>
      <c r="I71" s="211">
        <f>COUNTIF($U$19:$U$26,"x")+COUNTIF($U$34:$U$38,"x")+COUNTIF($U$46:$U$50,"x")+'[1]V62'!I71+'[1]V63'!I71</f>
        <v>0</v>
      </c>
    </row>
    <row r="72" spans="6:9" ht="12.75">
      <c r="F72" t="s">
        <v>119</v>
      </c>
      <c r="I72" s="45">
        <f>SUM(I62:I71)</f>
        <v>0</v>
      </c>
    </row>
    <row r="73" ht="12.75">
      <c r="I73" s="45"/>
    </row>
    <row r="74" spans="1:9" ht="12.75">
      <c r="A74" s="6" t="s">
        <v>148</v>
      </c>
      <c r="B74" t="s">
        <v>0</v>
      </c>
      <c r="I74" s="45">
        <f>COUNTIF($A$14,"HEM")+COUNTIF($A$14,"VEM")+'[1]V62'!I74+'[1]V63'!I74</f>
        <v>0</v>
      </c>
    </row>
    <row r="75" spans="2:9" ht="12.75">
      <c r="B75" t="s">
        <v>149</v>
      </c>
      <c r="I75">
        <f>COUNTIF($A$14,"DAM")+COUNTIF($A$32,"DAM")+COUNTIF($A$44,"DAM")+'[1]V62'!I75+'[1]V63'!I75</f>
        <v>0</v>
      </c>
    </row>
    <row r="76" spans="2:9" ht="12.75">
      <c r="B76" t="s">
        <v>150</v>
      </c>
      <c r="I76">
        <f>COUNTIF($A$14,"SEM")+COUNTIF($A$32,"SEM")+COUNTIF($A$44,"SEM")+'[1]V62'!I76+'[1]V63'!I76</f>
        <v>0</v>
      </c>
    </row>
    <row r="77" spans="2:9" ht="12.75">
      <c r="B77" t="s">
        <v>151</v>
      </c>
      <c r="I77">
        <f>COUNTIF($A$14,"JUM")+COUNTIF($A$32,"JUM")+COUNTIF($A$44,"JUM")+'[1]V62'!I77+'[1]V63'!I77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COUNTIF($A$14,"SCM")+COUNTIF($A$32,"SCM")+COUNTIF($A$44,"SCM")+'[1]V62'!I78+'[1]V63'!I78</f>
        <v>0</v>
      </c>
    </row>
    <row r="79" spans="6:9" ht="12.75">
      <c r="F79" t="s">
        <v>119</v>
      </c>
      <c r="I79">
        <f>SUM(I74:I78)</f>
        <v>0</v>
      </c>
    </row>
  </sheetData>
  <sheetProtection/>
  <mergeCells count="85">
    <mergeCell ref="X4:Y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AJ56:AM56"/>
    <mergeCell ref="H15:X15"/>
    <mergeCell ref="F16:H18"/>
    <mergeCell ref="AG16:AJ16"/>
    <mergeCell ref="V16:Y16"/>
    <mergeCell ref="I22:J22"/>
    <mergeCell ref="I25:J25"/>
    <mergeCell ref="I36:J36"/>
    <mergeCell ref="F46:H46"/>
    <mergeCell ref="I53:J53"/>
    <mergeCell ref="F48:H48"/>
    <mergeCell ref="F49:H49"/>
    <mergeCell ref="I49:J49"/>
    <mergeCell ref="AF9:AM9"/>
    <mergeCell ref="K12:Q12"/>
    <mergeCell ref="AE12:AF12"/>
    <mergeCell ref="Y14:AL14"/>
    <mergeCell ref="AG17:AJ17"/>
    <mergeCell ref="AA16:AD16"/>
    <mergeCell ref="K16:K18"/>
    <mergeCell ref="V17:Y17"/>
    <mergeCell ref="I19:J19"/>
    <mergeCell ref="I16:J18"/>
    <mergeCell ref="I47:J47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0:H50"/>
    <mergeCell ref="I48:J48"/>
    <mergeCell ref="F53:H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V41:Y42 AG41:AJ42 AA41:AD42 AH53:AJ55 V29:Y30 AA29:AD30 AG29:AJ30 AA38:AD38 V53:Y55 AA53:AD55 V38:Y38 AG53:AG54 AG26:AJ26 AA26:AD26 V50:Y50 AG38:AJ38 AA50:AD50 AG50:AJ50 AG46:AJ48 AA46:AD48 V46:Y48 AG34:AJ36 AA34:AD36 V34:Y36 AG19:AJ24 AA19:AD24 V19:Y24 V26:Y2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19:A26 A41:A42 A34:A38 A29:A30 A46:A5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K6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213" customWidth="1"/>
    <col min="2" max="3" width="16.7109375" style="45" hidden="1" customWidth="1"/>
    <col min="4" max="12" width="6.7109375" style="45" hidden="1" customWidth="1"/>
    <col min="13" max="14" width="8.7109375" style="45" hidden="1" customWidth="1"/>
    <col min="15" max="15" width="8.57421875" style="45" hidden="1" customWidth="1"/>
    <col min="16" max="16" width="8.7109375" style="45" hidden="1" customWidth="1"/>
    <col min="17" max="20" width="8.7109375" style="219" hidden="1" customWidth="1"/>
    <col min="21" max="21" width="10.7109375" style="219" hidden="1" customWidth="1"/>
    <col min="22" max="22" width="3.7109375" style="45" hidden="1" customWidth="1"/>
    <col min="23" max="23" width="10.7109375" style="219" hidden="1" customWidth="1"/>
    <col min="24" max="24" width="11.421875" style="219" hidden="1" customWidth="1"/>
    <col min="25" max="25" width="3.7109375" style="220" customWidth="1"/>
    <col min="26" max="26" width="3.7109375" style="221" customWidth="1"/>
    <col min="27" max="27" width="19.57421875" style="213" customWidth="1"/>
    <col min="28" max="28" width="23.140625" style="213" customWidth="1"/>
    <col min="29" max="30" width="11.421875" style="213" customWidth="1"/>
    <col min="31" max="31" width="11.57421875" style="213" customWidth="1"/>
    <col min="32" max="37" width="11.7109375" style="213" customWidth="1"/>
    <col min="38" max="16384" width="11.421875" style="45" customWidth="1"/>
  </cols>
  <sheetData>
    <row r="1" spans="2:37" ht="12.75">
      <c r="B1" s="214"/>
      <c r="C1" s="215"/>
      <c r="D1" s="214">
        <v>24</v>
      </c>
      <c r="E1" s="214">
        <v>25</v>
      </c>
      <c r="F1" s="214">
        <v>26</v>
      </c>
      <c r="G1" s="214">
        <v>27</v>
      </c>
      <c r="H1" s="214">
        <v>28</v>
      </c>
      <c r="I1" s="214">
        <v>29</v>
      </c>
      <c r="J1" s="214"/>
      <c r="K1" s="214"/>
      <c r="L1" s="214">
        <v>10</v>
      </c>
      <c r="M1" s="214"/>
      <c r="N1" s="214"/>
      <c r="O1" s="214"/>
      <c r="P1" s="214"/>
      <c r="Q1" s="216"/>
      <c r="R1" s="216"/>
      <c r="S1" s="216"/>
      <c r="T1" s="216"/>
      <c r="U1" s="216"/>
      <c r="V1" s="214"/>
      <c r="W1" s="216"/>
      <c r="X1" s="216">
        <v>2</v>
      </c>
      <c r="Y1" s="216"/>
      <c r="Z1" s="216">
        <v>12</v>
      </c>
      <c r="AA1" s="214">
        <v>2</v>
      </c>
      <c r="AB1" s="214">
        <v>3</v>
      </c>
      <c r="AC1" s="214">
        <v>16</v>
      </c>
      <c r="AD1" s="214">
        <v>15</v>
      </c>
      <c r="AE1" s="214">
        <v>17</v>
      </c>
      <c r="AF1" s="214">
        <v>4</v>
      </c>
      <c r="AG1" s="214">
        <v>5</v>
      </c>
      <c r="AH1" s="214">
        <v>6</v>
      </c>
      <c r="AI1" s="214">
        <v>7</v>
      </c>
      <c r="AJ1" s="214">
        <v>8</v>
      </c>
      <c r="AK1" s="214">
        <v>9</v>
      </c>
    </row>
    <row r="2" spans="2:37" ht="33">
      <c r="B2" s="217"/>
      <c r="C2" s="218"/>
      <c r="AE2" s="222" t="str">
        <f>'[1]Eingabe Einzelspieler'!A166</f>
        <v>NBV, NBV-Liga 2</v>
      </c>
      <c r="AF2" s="223"/>
      <c r="AK2" s="224" t="str">
        <f>IF('[1]Eingabe Einzelspieler'!I155=1,'[1]Eingabe Einzelspieler'!B158,IF('[1]Eingabe Einzelspieler'!I155=2,'[1]Eingabe Einzelspieler'!B159,IF('[1]Eingabe Einzelspieler'!I155=3,'[1]Eingabe Einzelspieler'!B160,IF('[1]Eingabe Einzelspieler'!I155=4,'[1]Eingabe Einzelspieler'!B161,IF('[1]Eingabe Einzelspieler'!I155=5,'[1]Eingabe Einzelspieler'!B162,IF('[1]Eingabe Einzelspieler'!I155=6,'[1]Eingabe Einzelspieler'!B163,"noch nicht gespielt"))))))</f>
        <v>1. Spieltag, 06.04.08</v>
      </c>
    </row>
    <row r="3" spans="2:3" ht="12.75">
      <c r="B3" s="217"/>
      <c r="C3" s="218"/>
    </row>
    <row r="4" spans="2:37" ht="24" customHeight="1">
      <c r="B4" s="45" t="s">
        <v>16</v>
      </c>
      <c r="C4" s="45" t="s">
        <v>17</v>
      </c>
      <c r="D4" s="219" t="s">
        <v>159</v>
      </c>
      <c r="E4" s="219" t="s">
        <v>160</v>
      </c>
      <c r="F4" s="219" t="s">
        <v>161</v>
      </c>
      <c r="G4" s="219" t="s">
        <v>162</v>
      </c>
      <c r="H4" s="219" t="s">
        <v>163</v>
      </c>
      <c r="I4" s="219" t="s">
        <v>164</v>
      </c>
      <c r="J4" s="219" t="s">
        <v>3</v>
      </c>
      <c r="K4" s="219" t="s">
        <v>165</v>
      </c>
      <c r="L4" s="219" t="s">
        <v>166</v>
      </c>
      <c r="M4" s="225" t="s">
        <v>167</v>
      </c>
      <c r="N4" s="225" t="s">
        <v>168</v>
      </c>
      <c r="O4" s="219" t="s">
        <v>169</v>
      </c>
      <c r="P4" s="226" t="s">
        <v>170</v>
      </c>
      <c r="Q4" s="226" t="s">
        <v>171</v>
      </c>
      <c r="R4" s="225" t="s">
        <v>172</v>
      </c>
      <c r="S4" s="225" t="s">
        <v>173</v>
      </c>
      <c r="T4" s="225" t="s">
        <v>174</v>
      </c>
      <c r="U4" s="226" t="s">
        <v>175</v>
      </c>
      <c r="V4" s="225"/>
      <c r="W4" s="219" t="s">
        <v>176</v>
      </c>
      <c r="X4" s="219" t="s">
        <v>177</v>
      </c>
      <c r="Y4" s="217"/>
      <c r="Z4" s="227"/>
      <c r="AA4" s="228" t="s">
        <v>16</v>
      </c>
      <c r="AB4" s="228" t="s">
        <v>17</v>
      </c>
      <c r="AC4" s="229" t="s">
        <v>3</v>
      </c>
      <c r="AD4" s="220" t="s">
        <v>169</v>
      </c>
      <c r="AE4" s="229" t="s">
        <v>178</v>
      </c>
      <c r="AF4" s="229" t="str">
        <f>'[1]Eingabe Einzelspieler'!A158</f>
        <v>Witten-Herbede</v>
      </c>
      <c r="AG4" s="229" t="str">
        <f>'[1]Eingabe Einzelspieler'!A159</f>
        <v>Mönchengladbach</v>
      </c>
      <c r="AH4" s="229" t="str">
        <f>'[1]Eingabe Einzelspieler'!A160</f>
        <v>Köln, ACR Sportcenter</v>
      </c>
      <c r="AI4" s="229" t="str">
        <f>'[1]Eingabe Einzelspieler'!A161</f>
        <v>Büttgen</v>
      </c>
      <c r="AJ4" s="229" t="str">
        <f>'[1]Eingabe Einzelspieler'!A162</f>
        <v>Neviges "Kleine Höhe"</v>
      </c>
      <c r="AK4" s="229" t="str">
        <f>'[1]Eingabe Einzelspieler'!A163</f>
        <v>Lüdenscheid</v>
      </c>
    </row>
    <row r="5" spans="4:37" ht="12.75" customHeight="1">
      <c r="D5" s="219"/>
      <c r="E5" s="219"/>
      <c r="F5" s="219"/>
      <c r="G5" s="219"/>
      <c r="H5" s="219"/>
      <c r="I5" s="219"/>
      <c r="J5" s="219"/>
      <c r="K5" s="219"/>
      <c r="L5" s="219"/>
      <c r="M5" s="225"/>
      <c r="N5" s="225"/>
      <c r="O5" s="219"/>
      <c r="P5" s="225"/>
      <c r="Q5" s="225"/>
      <c r="R5" s="225"/>
      <c r="S5" s="225"/>
      <c r="T5" s="225"/>
      <c r="U5" s="225"/>
      <c r="V5" s="225"/>
      <c r="Y5" s="217"/>
      <c r="Z5" s="221" t="s">
        <v>179</v>
      </c>
      <c r="AA5" s="228"/>
      <c r="AB5" s="228"/>
      <c r="AC5" s="229"/>
      <c r="AD5" s="220"/>
      <c r="AE5" s="229"/>
      <c r="AF5" s="229"/>
      <c r="AG5" s="229"/>
      <c r="AH5" s="229"/>
      <c r="AI5" s="229"/>
      <c r="AJ5" s="229"/>
      <c r="AK5" s="229"/>
    </row>
    <row r="6" spans="1:37" ht="12.75">
      <c r="A6" s="230">
        <f>'[1]Eingabe Einzelspieler'!K154</f>
        <v>13</v>
      </c>
      <c r="B6" s="217" t="s">
        <v>15</v>
      </c>
      <c r="D6" s="219"/>
      <c r="E6" s="219"/>
      <c r="F6" s="219"/>
      <c r="G6" s="219"/>
      <c r="H6" s="219"/>
      <c r="I6" s="219"/>
      <c r="J6" s="219"/>
      <c r="K6" s="219"/>
      <c r="L6" s="219"/>
      <c r="M6" s="225"/>
      <c r="N6" s="225"/>
      <c r="O6" s="219"/>
      <c r="P6" s="225"/>
      <c r="Q6" s="225"/>
      <c r="R6" s="225"/>
      <c r="S6" s="225"/>
      <c r="T6" s="225"/>
      <c r="U6" s="225"/>
      <c r="V6" s="225"/>
      <c r="Y6" s="217" t="str">
        <f>B6</f>
        <v>Herren</v>
      </c>
      <c r="Z6" s="227"/>
      <c r="AA6" s="220"/>
      <c r="AB6" s="220"/>
      <c r="AC6" s="229"/>
      <c r="AD6" s="220"/>
      <c r="AE6" s="229"/>
      <c r="AF6" s="229"/>
      <c r="AG6" s="229"/>
      <c r="AH6" s="229"/>
      <c r="AI6" s="229"/>
      <c r="AJ6" s="229"/>
      <c r="AK6" s="229"/>
    </row>
    <row r="7" spans="1:37" ht="12.75">
      <c r="A7" s="213">
        <v>1</v>
      </c>
      <c r="B7" s="230" t="str">
        <f>VLOOKUP($A7,'[1]Eingabe Einzelspieler'!$K$2:$V$154,11,FALSE)</f>
        <v>Behrens, Stephan</v>
      </c>
      <c r="C7" s="230" t="str">
        <f>VLOOKUP($A7,'[1]Eingabe Einzelspieler'!$K$2:$V$154,12,FALSE)</f>
        <v>MGC AS Witten</v>
      </c>
      <c r="D7" s="231">
        <f>IF($B7="",0,VLOOKUP($B7,'[1]Eingabe Einzelspieler'!$A$2:$AF$154,D$1,FALSE))</f>
        <v>115</v>
      </c>
      <c r="E7" s="231">
        <f>IF($B7="",0,VLOOKUP($B7,'[1]Eingabe Einzelspieler'!$A$2:$AF$154,E$1,FALSE))</f>
      </c>
      <c r="F7" s="231">
        <f>IF($B7="",0,VLOOKUP($B7,'[1]Eingabe Einzelspieler'!$A$2:$AF$154,F$1,FALSE))</f>
      </c>
      <c r="G7" s="231">
        <f>IF($B7="",0,VLOOKUP($B7,'[1]Eingabe Einzelspieler'!$A$2:$AF$154,G$1,FALSE))</f>
      </c>
      <c r="H7" s="231">
        <f>IF($B7="",0,VLOOKUP($B7,'[1]Eingabe Einzelspieler'!$A$2:$AF$154,H$1,FALSE))</f>
      </c>
      <c r="I7" s="231">
        <f>IF($B7="",0,VLOOKUP($B7,'[1]Eingabe Einzelspieler'!$A$2:$AF$154,I$1,FALSE))</f>
      </c>
      <c r="J7" s="232">
        <f aca="true" t="shared" si="0" ref="J7:J19">SUM(D7:I7)</f>
        <v>115</v>
      </c>
      <c r="K7" s="232">
        <f aca="true" t="shared" si="1" ref="K7:K19">COUNTIF(D7:I7,"&gt;0")</f>
        <v>1</v>
      </c>
      <c r="L7" s="232">
        <f>IF($B7="",0,VLOOKUP($B7,'[1]Eingabe Einzelspieler'!$A$2:$P$154,L$1,FALSE))</f>
        <v>0</v>
      </c>
      <c r="M7" s="232">
        <f>IF(('[1]Eingabe Einzelspieler'!$I$155-1)&gt;K7,1,"")</f>
      </c>
      <c r="N7" s="232">
        <f>IF('[1]Eingabe Einzelspieler'!$I$155=1,0,IF(K7='[1]Eingabe Einzelspieler'!$I$155,1,0))</f>
        <v>0</v>
      </c>
      <c r="O7" s="232">
        <f aca="true" t="shared" si="2" ref="O7:O19">IF(N7=1,LARGE(D7:I7,1),0)</f>
        <v>0</v>
      </c>
      <c r="P7" s="232">
        <f aca="true" t="shared" si="3" ref="P7:P19">IF(M7=1,"ADW",J7-O7)</f>
        <v>115</v>
      </c>
      <c r="Q7" s="233">
        <f aca="true" t="shared" si="4" ref="Q7:Q19">P7/(K7-N7)/4</f>
        <v>28.75</v>
      </c>
      <c r="R7" s="234">
        <f aca="true" t="shared" si="5" ref="R7:R19">IF(M7=1,100,RANK(P7,$P$7:$P$19,1))</f>
        <v>2</v>
      </c>
      <c r="S7" s="234">
        <f>COUNTIF(R$7:R7,R7)</f>
        <v>1</v>
      </c>
      <c r="T7" s="234">
        <f aca="true" t="shared" si="6" ref="T7:T19">R7+S7-1</f>
        <v>2</v>
      </c>
      <c r="U7" s="235">
        <f aca="true" t="shared" si="7" ref="U7:U19">IF(M7=1,2500+(T7/10000),P7+(T7/10000)+(L7/10))</f>
        <v>115.0002</v>
      </c>
      <c r="V7" s="231">
        <f aca="true" t="shared" si="8" ref="V7:V19">A7</f>
        <v>1</v>
      </c>
      <c r="W7" s="235">
        <f aca="true" t="shared" si="9" ref="W7:W19">SMALL(U$7:U$19,A7)</f>
        <v>111.0001</v>
      </c>
      <c r="X7" s="234">
        <f aca="true" t="shared" si="10" ref="X7:X19">VLOOKUP(W7,U$7:V$19,$X$1,FALSE)</f>
        <v>2</v>
      </c>
      <c r="Y7" s="220">
        <f aca="true" t="shared" si="11" ref="Y7:Y19">A7</f>
        <v>1</v>
      </c>
      <c r="Z7" s="221">
        <f aca="true" t="shared" si="12" ref="Z7:Z19">IF(VLOOKUP($X7,$A$7:$X$19,Z$1,FALSE)&gt;0,"x",0)</f>
        <v>0</v>
      </c>
      <c r="AA7" s="213" t="str">
        <f aca="true" t="shared" si="13" ref="AA7:AK19">VLOOKUP($X7,$A$7:$X$19,AA$1,FALSE)</f>
        <v>Reese, Andreas</v>
      </c>
      <c r="AB7" s="213" t="str">
        <f t="shared" si="13"/>
        <v>MGC AS Witten</v>
      </c>
      <c r="AC7" s="220">
        <f t="shared" si="13"/>
        <v>111</v>
      </c>
      <c r="AD7" s="236">
        <f t="shared" si="13"/>
        <v>0</v>
      </c>
      <c r="AE7" s="237">
        <f t="shared" si="13"/>
        <v>27.75</v>
      </c>
      <c r="AF7" s="220">
        <f t="shared" si="13"/>
        <v>111</v>
      </c>
      <c r="AG7" s="220">
        <f t="shared" si="13"/>
      </c>
      <c r="AH7" s="220">
        <f t="shared" si="13"/>
      </c>
      <c r="AI7" s="220">
        <f t="shared" si="13"/>
      </c>
      <c r="AJ7" s="220">
        <f t="shared" si="13"/>
      </c>
      <c r="AK7" s="220">
        <f t="shared" si="13"/>
      </c>
    </row>
    <row r="8" spans="1:37" ht="12.75">
      <c r="A8" s="213">
        <v>2</v>
      </c>
      <c r="B8" s="230" t="str">
        <f>VLOOKUP($A8,'[1]Eingabe Einzelspieler'!$K$2:$V$154,11,FALSE)</f>
        <v>Reese, Andreas</v>
      </c>
      <c r="C8" s="230" t="str">
        <f>VLOOKUP($A8,'[1]Eingabe Einzelspieler'!$K$2:$V$154,12,FALSE)</f>
        <v>MGC AS Witten</v>
      </c>
      <c r="D8" s="231">
        <f>IF($B8="",0,VLOOKUP($B8,'[1]Eingabe Einzelspieler'!$A$2:$AF$154,D$1,FALSE))</f>
        <v>111</v>
      </c>
      <c r="E8" s="231">
        <f>IF($B8="",0,VLOOKUP($B8,'[1]Eingabe Einzelspieler'!$A$2:$AF$154,E$1,FALSE))</f>
      </c>
      <c r="F8" s="231">
        <f>IF($B8="",0,VLOOKUP($B8,'[1]Eingabe Einzelspieler'!$A$2:$AF$154,F$1,FALSE))</f>
      </c>
      <c r="G8" s="231">
        <f>IF($B8="",0,VLOOKUP($B8,'[1]Eingabe Einzelspieler'!$A$2:$AF$154,G$1,FALSE))</f>
      </c>
      <c r="H8" s="231">
        <f>IF($B8="",0,VLOOKUP($B8,'[1]Eingabe Einzelspieler'!$A$2:$AF$154,H$1,FALSE))</f>
      </c>
      <c r="I8" s="231">
        <f>IF($B8="",0,VLOOKUP($B8,'[1]Eingabe Einzelspieler'!$A$2:$AF$154,I$1,FALSE))</f>
      </c>
      <c r="J8" s="232">
        <f t="shared" si="0"/>
        <v>111</v>
      </c>
      <c r="K8" s="232">
        <f t="shared" si="1"/>
        <v>1</v>
      </c>
      <c r="L8" s="232">
        <f>IF($B8="",0,VLOOKUP($B8,'[1]Eingabe Einzelspieler'!$A$2:$P$154,L$1,FALSE))</f>
        <v>0</v>
      </c>
      <c r="M8" s="232">
        <f>IF(('[1]Eingabe Einzelspieler'!$I$155-1)&gt;K8,1,"")</f>
      </c>
      <c r="N8" s="232">
        <f>IF('[1]Eingabe Einzelspieler'!$I$155=1,0,IF(K8='[1]Eingabe Einzelspieler'!$I$155,1,0))</f>
        <v>0</v>
      </c>
      <c r="O8" s="232">
        <f t="shared" si="2"/>
        <v>0</v>
      </c>
      <c r="P8" s="232">
        <f t="shared" si="3"/>
        <v>111</v>
      </c>
      <c r="Q8" s="233">
        <f t="shared" si="4"/>
        <v>27.75</v>
      </c>
      <c r="R8" s="234">
        <f t="shared" si="5"/>
        <v>1</v>
      </c>
      <c r="S8" s="234">
        <f>COUNTIF(R$7:R8,R8)</f>
        <v>1</v>
      </c>
      <c r="T8" s="234">
        <f t="shared" si="6"/>
        <v>1</v>
      </c>
      <c r="U8" s="235">
        <f t="shared" si="7"/>
        <v>111.0001</v>
      </c>
      <c r="V8" s="231">
        <f t="shared" si="8"/>
        <v>2</v>
      </c>
      <c r="W8" s="235">
        <f t="shared" si="9"/>
        <v>115.0002</v>
      </c>
      <c r="X8" s="234">
        <f t="shared" si="10"/>
        <v>1</v>
      </c>
      <c r="Y8" s="220">
        <f t="shared" si="11"/>
        <v>2</v>
      </c>
      <c r="Z8" s="221">
        <f t="shared" si="12"/>
        <v>0</v>
      </c>
      <c r="AA8" s="213" t="str">
        <f t="shared" si="13"/>
        <v>Behrens, Stephan</v>
      </c>
      <c r="AB8" s="213" t="str">
        <f t="shared" si="13"/>
        <v>MGC AS Witten</v>
      </c>
      <c r="AC8" s="220">
        <f t="shared" si="13"/>
        <v>115</v>
      </c>
      <c r="AD8" s="236">
        <f t="shared" si="13"/>
        <v>0</v>
      </c>
      <c r="AE8" s="237">
        <f t="shared" si="13"/>
        <v>28.75</v>
      </c>
      <c r="AF8" s="220">
        <f t="shared" si="13"/>
        <v>115</v>
      </c>
      <c r="AG8" s="220">
        <f t="shared" si="13"/>
      </c>
      <c r="AH8" s="220">
        <f t="shared" si="13"/>
      </c>
      <c r="AI8" s="220">
        <f t="shared" si="13"/>
      </c>
      <c r="AJ8" s="220">
        <f t="shared" si="13"/>
      </c>
      <c r="AK8" s="220">
        <f t="shared" si="13"/>
      </c>
    </row>
    <row r="9" spans="1:37" ht="12.75">
      <c r="A9" s="213">
        <v>3</v>
      </c>
      <c r="B9" s="230" t="str">
        <f>VLOOKUP($A9,'[1]Eingabe Einzelspieler'!$K$2:$V$154,11,FALSE)</f>
        <v>Nahr, Oliver</v>
      </c>
      <c r="C9" s="230" t="str">
        <f>VLOOKUP($A9,'[1]Eingabe Einzelspieler'!$K$2:$V$154,12,FALSE)</f>
        <v>BGC Bergisch Gladbach</v>
      </c>
      <c r="D9" s="231">
        <f>IF($B9="",0,VLOOKUP($B9,'[1]Eingabe Einzelspieler'!$A$2:$AF$154,D$1,FALSE))</f>
        <v>127</v>
      </c>
      <c r="E9" s="231">
        <f>IF($B9="",0,VLOOKUP($B9,'[1]Eingabe Einzelspieler'!$A$2:$AF$154,E$1,FALSE))</f>
      </c>
      <c r="F9" s="231">
        <f>IF($B9="",0,VLOOKUP($B9,'[1]Eingabe Einzelspieler'!$A$2:$AF$154,F$1,FALSE))</f>
      </c>
      <c r="G9" s="231">
        <f>IF($B9="",0,VLOOKUP($B9,'[1]Eingabe Einzelspieler'!$A$2:$AF$154,G$1,FALSE))</f>
      </c>
      <c r="H9" s="231">
        <f>IF($B9="",0,VLOOKUP($B9,'[1]Eingabe Einzelspieler'!$A$2:$AF$154,H$1,FALSE))</f>
      </c>
      <c r="I9" s="231">
        <f>IF($B9="",0,VLOOKUP($B9,'[1]Eingabe Einzelspieler'!$A$2:$AF$154,I$1,FALSE))</f>
      </c>
      <c r="J9" s="232">
        <f t="shared" si="0"/>
        <v>127</v>
      </c>
      <c r="K9" s="232">
        <f t="shared" si="1"/>
        <v>1</v>
      </c>
      <c r="L9" s="232">
        <f>IF($B9="",0,VLOOKUP($B9,'[1]Eingabe Einzelspieler'!$A$2:$P$154,L$1,FALSE))</f>
        <v>0</v>
      </c>
      <c r="M9" s="232">
        <f>IF(('[1]Eingabe Einzelspieler'!$I$155-1)&gt;K9,1,"")</f>
      </c>
      <c r="N9" s="232">
        <f>IF('[1]Eingabe Einzelspieler'!$I$155=1,0,IF(K9='[1]Eingabe Einzelspieler'!$I$155,1,0))</f>
        <v>0</v>
      </c>
      <c r="O9" s="232">
        <f t="shared" si="2"/>
        <v>0</v>
      </c>
      <c r="P9" s="232">
        <f t="shared" si="3"/>
        <v>127</v>
      </c>
      <c r="Q9" s="233">
        <f t="shared" si="4"/>
        <v>31.75</v>
      </c>
      <c r="R9" s="234">
        <f t="shared" si="5"/>
        <v>9</v>
      </c>
      <c r="S9" s="234">
        <f>COUNTIF(R$7:R9,R9)</f>
        <v>1</v>
      </c>
      <c r="T9" s="234">
        <f t="shared" si="6"/>
        <v>9</v>
      </c>
      <c r="U9" s="235">
        <f t="shared" si="7"/>
        <v>127.0009</v>
      </c>
      <c r="V9" s="231">
        <f t="shared" si="8"/>
        <v>3</v>
      </c>
      <c r="W9" s="235">
        <f t="shared" si="9"/>
        <v>120.0003</v>
      </c>
      <c r="X9" s="234">
        <f t="shared" si="10"/>
        <v>9</v>
      </c>
      <c r="Y9" s="220">
        <f t="shared" si="11"/>
        <v>3</v>
      </c>
      <c r="Z9" s="221">
        <f t="shared" si="12"/>
        <v>0</v>
      </c>
      <c r="AA9" s="213" t="str">
        <f t="shared" si="13"/>
        <v>Quandt, Jürgen</v>
      </c>
      <c r="AB9" s="213" t="str">
        <f t="shared" si="13"/>
        <v>HMC Büttgen</v>
      </c>
      <c r="AC9" s="220">
        <f t="shared" si="13"/>
        <v>120</v>
      </c>
      <c r="AD9" s="236">
        <f t="shared" si="13"/>
        <v>0</v>
      </c>
      <c r="AE9" s="237">
        <f t="shared" si="13"/>
        <v>30</v>
      </c>
      <c r="AF9" s="220">
        <f t="shared" si="13"/>
        <v>120</v>
      </c>
      <c r="AG9" s="220">
        <f t="shared" si="13"/>
      </c>
      <c r="AH9" s="220">
        <f t="shared" si="13"/>
      </c>
      <c r="AI9" s="220">
        <f t="shared" si="13"/>
      </c>
      <c r="AJ9" s="220">
        <f t="shared" si="13"/>
      </c>
      <c r="AK9" s="220">
        <f t="shared" si="13"/>
      </c>
    </row>
    <row r="10" spans="1:37" ht="12.75">
      <c r="A10" s="213">
        <v>4</v>
      </c>
      <c r="B10" s="230" t="str">
        <f>VLOOKUP($A10,'[1]Eingabe Einzelspieler'!$K$2:$V$154,11,FALSE)</f>
        <v>Schmitt, Jürgen</v>
      </c>
      <c r="C10" s="230" t="str">
        <f>VLOOKUP($A10,'[1]Eingabe Einzelspieler'!$K$2:$V$154,12,FALSE)</f>
        <v>BGC Bergisch Gladbach</v>
      </c>
      <c r="D10" s="231">
        <f>IF($B10="",0,VLOOKUP($B10,'[1]Eingabe Einzelspieler'!$A$2:$AF$154,D$1,FALSE))</f>
        <v>124</v>
      </c>
      <c r="E10" s="231">
        <f>IF($B10="",0,VLOOKUP($B10,'[1]Eingabe Einzelspieler'!$A$2:$AF$154,E$1,FALSE))</f>
      </c>
      <c r="F10" s="231">
        <f>IF($B10="",0,VLOOKUP($B10,'[1]Eingabe Einzelspieler'!$A$2:$AF$154,F$1,FALSE))</f>
      </c>
      <c r="G10" s="231">
        <f>IF($B10="",0,VLOOKUP($B10,'[1]Eingabe Einzelspieler'!$A$2:$AF$154,G$1,FALSE))</f>
      </c>
      <c r="H10" s="231">
        <f>IF($B10="",0,VLOOKUP($B10,'[1]Eingabe Einzelspieler'!$A$2:$AF$154,H$1,FALSE))</f>
      </c>
      <c r="I10" s="231">
        <f>IF($B10="",0,VLOOKUP($B10,'[1]Eingabe Einzelspieler'!$A$2:$AF$154,I$1,FALSE))</f>
      </c>
      <c r="J10" s="232">
        <f t="shared" si="0"/>
        <v>124</v>
      </c>
      <c r="K10" s="232">
        <f t="shared" si="1"/>
        <v>1</v>
      </c>
      <c r="L10" s="232">
        <f>IF($B10="",0,VLOOKUP($B10,'[1]Eingabe Einzelspieler'!$A$2:$P$154,L$1,FALSE))</f>
        <v>0</v>
      </c>
      <c r="M10" s="232">
        <f>IF(('[1]Eingabe Einzelspieler'!$I$155-1)&gt;K10,1,"")</f>
      </c>
      <c r="N10" s="232">
        <f>IF('[1]Eingabe Einzelspieler'!$I$155=1,0,IF(K10='[1]Eingabe Einzelspieler'!$I$155,1,0))</f>
        <v>0</v>
      </c>
      <c r="O10" s="232">
        <f t="shared" si="2"/>
        <v>0</v>
      </c>
      <c r="P10" s="232">
        <f t="shared" si="3"/>
        <v>124</v>
      </c>
      <c r="Q10" s="233">
        <f t="shared" si="4"/>
        <v>31</v>
      </c>
      <c r="R10" s="234">
        <f t="shared" si="5"/>
        <v>6</v>
      </c>
      <c r="S10" s="234">
        <f>COUNTIF(R$7:R10,R10)</f>
        <v>1</v>
      </c>
      <c r="T10" s="234">
        <f t="shared" si="6"/>
        <v>6</v>
      </c>
      <c r="U10" s="235">
        <f t="shared" si="7"/>
        <v>124.0006</v>
      </c>
      <c r="V10" s="231">
        <f t="shared" si="8"/>
        <v>4</v>
      </c>
      <c r="W10" s="235">
        <f t="shared" si="9"/>
        <v>121.0004</v>
      </c>
      <c r="X10" s="234">
        <f t="shared" si="10"/>
        <v>11</v>
      </c>
      <c r="Y10" s="220">
        <f t="shared" si="11"/>
        <v>4</v>
      </c>
      <c r="Z10" s="221">
        <f t="shared" si="12"/>
        <v>0</v>
      </c>
      <c r="AA10" s="213" t="str">
        <f t="shared" si="13"/>
        <v>Völzke, Frank</v>
      </c>
      <c r="AB10" s="213" t="str">
        <f t="shared" si="13"/>
        <v>HMC Büttgen</v>
      </c>
      <c r="AC10" s="220">
        <f t="shared" si="13"/>
        <v>121</v>
      </c>
      <c r="AD10" s="236">
        <f t="shared" si="13"/>
        <v>0</v>
      </c>
      <c r="AE10" s="237">
        <f t="shared" si="13"/>
        <v>30.25</v>
      </c>
      <c r="AF10" s="220">
        <f t="shared" si="13"/>
        <v>121</v>
      </c>
      <c r="AG10" s="220">
        <f t="shared" si="13"/>
      </c>
      <c r="AH10" s="220">
        <f t="shared" si="13"/>
      </c>
      <c r="AI10" s="220">
        <f t="shared" si="13"/>
      </c>
      <c r="AJ10" s="220">
        <f t="shared" si="13"/>
      </c>
      <c r="AK10" s="220">
        <f t="shared" si="13"/>
      </c>
    </row>
    <row r="11" spans="1:37" ht="12.75">
      <c r="A11" s="213">
        <v>5</v>
      </c>
      <c r="B11" s="230" t="str">
        <f>VLOOKUP($A11,'[1]Eingabe Einzelspieler'!$K$2:$V$154,11,FALSE)</f>
        <v>Heyer, Hans Bernd</v>
      </c>
      <c r="C11" s="230" t="str">
        <f>VLOOKUP($A11,'[1]Eingabe Einzelspieler'!$K$2:$V$154,12,FALSE)</f>
        <v>BGC Bergisch Gladbach</v>
      </c>
      <c r="D11" s="231">
        <f>IF($B11="",0,VLOOKUP($B11,'[1]Eingabe Einzelspieler'!$A$2:$AF$154,D$1,FALSE))</f>
        <v>134</v>
      </c>
      <c r="E11" s="231">
        <f>IF($B11="",0,VLOOKUP($B11,'[1]Eingabe Einzelspieler'!$A$2:$AF$154,E$1,FALSE))</f>
      </c>
      <c r="F11" s="231">
        <f>IF($B11="",0,VLOOKUP($B11,'[1]Eingabe Einzelspieler'!$A$2:$AF$154,F$1,FALSE))</f>
      </c>
      <c r="G11" s="231">
        <f>IF($B11="",0,VLOOKUP($B11,'[1]Eingabe Einzelspieler'!$A$2:$AF$154,G$1,FALSE))</f>
      </c>
      <c r="H11" s="231">
        <f>IF($B11="",0,VLOOKUP($B11,'[1]Eingabe Einzelspieler'!$A$2:$AF$154,H$1,FALSE))</f>
      </c>
      <c r="I11" s="231">
        <f>IF($B11="",0,VLOOKUP($B11,'[1]Eingabe Einzelspieler'!$A$2:$AF$154,I$1,FALSE))</f>
      </c>
      <c r="J11" s="232">
        <f t="shared" si="0"/>
        <v>134</v>
      </c>
      <c r="K11" s="232">
        <f t="shared" si="1"/>
        <v>1</v>
      </c>
      <c r="L11" s="232">
        <f>IF($B11="",0,VLOOKUP($B11,'[1]Eingabe Einzelspieler'!$A$2:$P$154,L$1,FALSE))</f>
        <v>0</v>
      </c>
      <c r="M11" s="232">
        <f>IF(('[1]Eingabe Einzelspieler'!$I$155-1)&gt;K11,1,"")</f>
      </c>
      <c r="N11" s="232">
        <f>IF('[1]Eingabe Einzelspieler'!$I$155=1,0,IF(K11='[1]Eingabe Einzelspieler'!$I$155,1,0))</f>
        <v>0</v>
      </c>
      <c r="O11" s="232">
        <f t="shared" si="2"/>
        <v>0</v>
      </c>
      <c r="P11" s="232">
        <f t="shared" si="3"/>
        <v>134</v>
      </c>
      <c r="Q11" s="233">
        <f t="shared" si="4"/>
        <v>33.5</v>
      </c>
      <c r="R11" s="234">
        <f t="shared" si="5"/>
        <v>12</v>
      </c>
      <c r="S11" s="234">
        <f>COUNTIF(R$7:R11,R11)</f>
        <v>1</v>
      </c>
      <c r="T11" s="234">
        <f t="shared" si="6"/>
        <v>12</v>
      </c>
      <c r="U11" s="235">
        <f t="shared" si="7"/>
        <v>134.0012</v>
      </c>
      <c r="V11" s="231">
        <f t="shared" si="8"/>
        <v>5</v>
      </c>
      <c r="W11" s="235">
        <f t="shared" si="9"/>
        <v>122.0005</v>
      </c>
      <c r="X11" s="234">
        <f t="shared" si="10"/>
        <v>12</v>
      </c>
      <c r="Y11" s="220">
        <f t="shared" si="11"/>
        <v>5</v>
      </c>
      <c r="Z11" s="221">
        <f t="shared" si="12"/>
        <v>0</v>
      </c>
      <c r="AA11" s="213" t="str">
        <f t="shared" si="13"/>
        <v>Wehner, Thomas</v>
      </c>
      <c r="AB11" s="213" t="str">
        <f t="shared" si="13"/>
        <v>HMC Büttgen</v>
      </c>
      <c r="AC11" s="220">
        <f t="shared" si="13"/>
        <v>122</v>
      </c>
      <c r="AD11" s="236">
        <f t="shared" si="13"/>
        <v>0</v>
      </c>
      <c r="AE11" s="237">
        <f t="shared" si="13"/>
        <v>30.5</v>
      </c>
      <c r="AF11" s="220">
        <f t="shared" si="13"/>
        <v>122</v>
      </c>
      <c r="AG11" s="220">
        <f t="shared" si="13"/>
      </c>
      <c r="AH11" s="220">
        <f t="shared" si="13"/>
      </c>
      <c r="AI11" s="220">
        <f t="shared" si="13"/>
      </c>
      <c r="AJ11" s="220">
        <f t="shared" si="13"/>
      </c>
      <c r="AK11" s="220">
        <f t="shared" si="13"/>
      </c>
    </row>
    <row r="12" spans="1:37" ht="12.75">
      <c r="A12" s="213">
        <v>6</v>
      </c>
      <c r="B12" s="230" t="str">
        <f>VLOOKUP($A12,'[1]Eingabe Einzelspieler'!$K$2:$V$154,11,FALSE)</f>
        <v>Dunker, Maik</v>
      </c>
      <c r="C12" s="230" t="str">
        <f>VLOOKUP($A12,'[1]Eingabe Einzelspieler'!$K$2:$V$154,12,FALSE)</f>
        <v>MC 62 Lüdenscheid</v>
      </c>
      <c r="D12" s="231">
        <f>IF($B12="",0,VLOOKUP($B12,'[1]Eingabe Einzelspieler'!$A$2:$AF$154,D$1,FALSE))</f>
        <v>125</v>
      </c>
      <c r="E12" s="231">
        <f>IF($B12="",0,VLOOKUP($B12,'[1]Eingabe Einzelspieler'!$A$2:$AF$154,E$1,FALSE))</f>
      </c>
      <c r="F12" s="231">
        <f>IF($B12="",0,VLOOKUP($B12,'[1]Eingabe Einzelspieler'!$A$2:$AF$154,F$1,FALSE))</f>
      </c>
      <c r="G12" s="231">
        <f>IF($B12="",0,VLOOKUP($B12,'[1]Eingabe Einzelspieler'!$A$2:$AF$154,G$1,FALSE))</f>
      </c>
      <c r="H12" s="231">
        <f>IF($B12="",0,VLOOKUP($B12,'[1]Eingabe Einzelspieler'!$A$2:$AF$154,H$1,FALSE))</f>
      </c>
      <c r="I12" s="231">
        <f>IF($B12="",0,VLOOKUP($B12,'[1]Eingabe Einzelspieler'!$A$2:$AF$154,I$1,FALSE))</f>
      </c>
      <c r="J12" s="232">
        <f t="shared" si="0"/>
        <v>125</v>
      </c>
      <c r="K12" s="232">
        <f t="shared" si="1"/>
        <v>1</v>
      </c>
      <c r="L12" s="232">
        <f>IF($B12="",0,VLOOKUP($B12,'[1]Eingabe Einzelspieler'!$A$2:$P$154,L$1,FALSE))</f>
        <v>0</v>
      </c>
      <c r="M12" s="232">
        <f>IF(('[1]Eingabe Einzelspieler'!$I$155-1)&gt;K12,1,"")</f>
      </c>
      <c r="N12" s="232">
        <f>IF('[1]Eingabe Einzelspieler'!$I$155=1,0,IF(K12='[1]Eingabe Einzelspieler'!$I$155,1,0))</f>
        <v>0</v>
      </c>
      <c r="O12" s="232">
        <f t="shared" si="2"/>
        <v>0</v>
      </c>
      <c r="P12" s="232">
        <f t="shared" si="3"/>
        <v>125</v>
      </c>
      <c r="Q12" s="233">
        <f t="shared" si="4"/>
        <v>31.25</v>
      </c>
      <c r="R12" s="234">
        <f t="shared" si="5"/>
        <v>8</v>
      </c>
      <c r="S12" s="234">
        <f>COUNTIF(R$7:R12,R12)</f>
        <v>1</v>
      </c>
      <c r="T12" s="234">
        <f t="shared" si="6"/>
        <v>8</v>
      </c>
      <c r="U12" s="235">
        <f t="shared" si="7"/>
        <v>125.0008</v>
      </c>
      <c r="V12" s="231">
        <f t="shared" si="8"/>
        <v>6</v>
      </c>
      <c r="W12" s="235">
        <f t="shared" si="9"/>
        <v>124.0006</v>
      </c>
      <c r="X12" s="234">
        <f t="shared" si="10"/>
        <v>4</v>
      </c>
      <c r="Y12" s="220">
        <f t="shared" si="11"/>
        <v>6</v>
      </c>
      <c r="Z12" s="221">
        <f t="shared" si="12"/>
        <v>0</v>
      </c>
      <c r="AA12" s="213" t="str">
        <f t="shared" si="13"/>
        <v>Schmitt, Jürgen</v>
      </c>
      <c r="AB12" s="213" t="str">
        <f t="shared" si="13"/>
        <v>BGC Bergisch Gladbach</v>
      </c>
      <c r="AC12" s="220">
        <f t="shared" si="13"/>
        <v>124</v>
      </c>
      <c r="AD12" s="236">
        <f t="shared" si="13"/>
        <v>0</v>
      </c>
      <c r="AE12" s="237">
        <f t="shared" si="13"/>
        <v>31</v>
      </c>
      <c r="AF12" s="220">
        <f t="shared" si="13"/>
        <v>124</v>
      </c>
      <c r="AG12" s="220">
        <f t="shared" si="13"/>
      </c>
      <c r="AH12" s="220">
        <f t="shared" si="13"/>
      </c>
      <c r="AI12" s="220">
        <f t="shared" si="13"/>
      </c>
      <c r="AJ12" s="220">
        <f t="shared" si="13"/>
      </c>
      <c r="AK12" s="220">
        <f t="shared" si="13"/>
      </c>
    </row>
    <row r="13" spans="1:37" ht="12.75">
      <c r="A13" s="213">
        <v>7</v>
      </c>
      <c r="B13" s="230" t="str">
        <f>VLOOKUP($A13,'[1]Eingabe Einzelspieler'!$K$2:$V$154,11,FALSE)</f>
        <v>Mühlenbeck, Dirk</v>
      </c>
      <c r="C13" s="230" t="str">
        <f>VLOOKUP($A13,'[1]Eingabe Einzelspieler'!$K$2:$V$154,12,FALSE)</f>
        <v>HMC Büttgen</v>
      </c>
      <c r="D13" s="231">
        <f>IF($B13="",0,VLOOKUP($B13,'[1]Eingabe Einzelspieler'!$A$2:$AF$154,D$1,FALSE))</f>
        <v>129</v>
      </c>
      <c r="E13" s="231">
        <f>IF($B13="",0,VLOOKUP($B13,'[1]Eingabe Einzelspieler'!$A$2:$AF$154,E$1,FALSE))</f>
      </c>
      <c r="F13" s="231">
        <f>IF($B13="",0,VLOOKUP($B13,'[1]Eingabe Einzelspieler'!$A$2:$AF$154,F$1,FALSE))</f>
      </c>
      <c r="G13" s="231">
        <f>IF($B13="",0,VLOOKUP($B13,'[1]Eingabe Einzelspieler'!$A$2:$AF$154,G$1,FALSE))</f>
      </c>
      <c r="H13" s="231">
        <f>IF($B13="",0,VLOOKUP($B13,'[1]Eingabe Einzelspieler'!$A$2:$AF$154,H$1,FALSE))</f>
      </c>
      <c r="I13" s="231">
        <f>IF($B13="",0,VLOOKUP($B13,'[1]Eingabe Einzelspieler'!$A$2:$AF$154,I$1,FALSE))</f>
      </c>
      <c r="J13" s="232">
        <f t="shared" si="0"/>
        <v>129</v>
      </c>
      <c r="K13" s="232">
        <f t="shared" si="1"/>
        <v>1</v>
      </c>
      <c r="L13" s="232">
        <f>IF($B13="",0,VLOOKUP($B13,'[1]Eingabe Einzelspieler'!$A$2:$P$154,L$1,FALSE))</f>
        <v>0</v>
      </c>
      <c r="M13" s="232">
        <f>IF(('[1]Eingabe Einzelspieler'!$I$155-1)&gt;K13,1,"")</f>
      </c>
      <c r="N13" s="232">
        <f>IF('[1]Eingabe Einzelspieler'!$I$155=1,0,IF(K13='[1]Eingabe Einzelspieler'!$I$155,1,0))</f>
        <v>0</v>
      </c>
      <c r="O13" s="232">
        <f t="shared" si="2"/>
        <v>0</v>
      </c>
      <c r="P13" s="232">
        <f t="shared" si="3"/>
        <v>129</v>
      </c>
      <c r="Q13" s="233">
        <f t="shared" si="4"/>
        <v>32.25</v>
      </c>
      <c r="R13" s="234">
        <f t="shared" si="5"/>
        <v>10</v>
      </c>
      <c r="S13" s="234">
        <f>COUNTIF(R$7:R13,R13)</f>
        <v>1</v>
      </c>
      <c r="T13" s="234">
        <f t="shared" si="6"/>
        <v>10</v>
      </c>
      <c r="U13" s="235">
        <f t="shared" si="7"/>
        <v>129.001</v>
      </c>
      <c r="V13" s="231">
        <f t="shared" si="8"/>
        <v>7</v>
      </c>
      <c r="W13" s="235">
        <f t="shared" si="9"/>
        <v>124.0007</v>
      </c>
      <c r="X13" s="234">
        <f t="shared" si="10"/>
        <v>10</v>
      </c>
      <c r="Y13" s="220">
        <f t="shared" si="11"/>
        <v>7</v>
      </c>
      <c r="Z13" s="221">
        <f t="shared" si="12"/>
        <v>0</v>
      </c>
      <c r="AA13" s="213" t="str">
        <f t="shared" si="13"/>
        <v>Thimm, Sven</v>
      </c>
      <c r="AB13" s="213" t="str">
        <f t="shared" si="13"/>
        <v>HMC Büttgen</v>
      </c>
      <c r="AC13" s="220">
        <f t="shared" si="13"/>
        <v>124</v>
      </c>
      <c r="AD13" s="236">
        <f t="shared" si="13"/>
        <v>0</v>
      </c>
      <c r="AE13" s="237">
        <f t="shared" si="13"/>
        <v>31</v>
      </c>
      <c r="AF13" s="220">
        <f t="shared" si="13"/>
        <v>124</v>
      </c>
      <c r="AG13" s="220">
        <f t="shared" si="13"/>
      </c>
      <c r="AH13" s="220">
        <f t="shared" si="13"/>
      </c>
      <c r="AI13" s="220">
        <f t="shared" si="13"/>
      </c>
      <c r="AJ13" s="220">
        <f t="shared" si="13"/>
      </c>
      <c r="AK13" s="220">
        <f t="shared" si="13"/>
      </c>
    </row>
    <row r="14" spans="1:37" ht="12.75">
      <c r="A14" s="213">
        <v>8</v>
      </c>
      <c r="B14" s="230" t="str">
        <f>VLOOKUP($A14,'[1]Eingabe Einzelspieler'!$K$2:$V$154,11,FALSE)</f>
        <v>Mandel, Norman</v>
      </c>
      <c r="C14" s="230" t="str">
        <f>VLOOKUP($A14,'[1]Eingabe Einzelspieler'!$K$2:$V$154,12,FALSE)</f>
        <v>HMC Büttgen</v>
      </c>
      <c r="D14" s="231">
        <f>IF($B14="",0,VLOOKUP($B14,'[1]Eingabe Einzelspieler'!$A$2:$AF$154,D$1,FALSE))</f>
        <v>133</v>
      </c>
      <c r="E14" s="231">
        <f>IF($B14="",0,VLOOKUP($B14,'[1]Eingabe Einzelspieler'!$A$2:$AF$154,E$1,FALSE))</f>
      </c>
      <c r="F14" s="231">
        <f>IF($B14="",0,VLOOKUP($B14,'[1]Eingabe Einzelspieler'!$A$2:$AF$154,F$1,FALSE))</f>
      </c>
      <c r="G14" s="231">
        <f>IF($B14="",0,VLOOKUP($B14,'[1]Eingabe Einzelspieler'!$A$2:$AF$154,G$1,FALSE))</f>
      </c>
      <c r="H14" s="231">
        <f>IF($B14="",0,VLOOKUP($B14,'[1]Eingabe Einzelspieler'!$A$2:$AF$154,H$1,FALSE))</f>
      </c>
      <c r="I14" s="231">
        <f>IF($B14="",0,VLOOKUP($B14,'[1]Eingabe Einzelspieler'!$A$2:$AF$154,I$1,FALSE))</f>
      </c>
      <c r="J14" s="232">
        <f t="shared" si="0"/>
        <v>133</v>
      </c>
      <c r="K14" s="232">
        <f t="shared" si="1"/>
        <v>1</v>
      </c>
      <c r="L14" s="232">
        <f>IF($B14="",0,VLOOKUP($B14,'[1]Eingabe Einzelspieler'!$A$2:$P$154,L$1,FALSE))</f>
        <v>0</v>
      </c>
      <c r="M14" s="232">
        <f>IF(('[1]Eingabe Einzelspieler'!$I$155-1)&gt;K14,1,"")</f>
      </c>
      <c r="N14" s="232">
        <f>IF('[1]Eingabe Einzelspieler'!$I$155=1,0,IF(K14='[1]Eingabe Einzelspieler'!$I$155,1,0))</f>
        <v>0</v>
      </c>
      <c r="O14" s="232">
        <f t="shared" si="2"/>
        <v>0</v>
      </c>
      <c r="P14" s="232">
        <f t="shared" si="3"/>
        <v>133</v>
      </c>
      <c r="Q14" s="233">
        <f t="shared" si="4"/>
        <v>33.25</v>
      </c>
      <c r="R14" s="234">
        <f t="shared" si="5"/>
        <v>11</v>
      </c>
      <c r="S14" s="234">
        <f>COUNTIF(R$7:R14,R14)</f>
        <v>1</v>
      </c>
      <c r="T14" s="234">
        <f t="shared" si="6"/>
        <v>11</v>
      </c>
      <c r="U14" s="235">
        <f t="shared" si="7"/>
        <v>133.0011</v>
      </c>
      <c r="V14" s="231">
        <f t="shared" si="8"/>
        <v>8</v>
      </c>
      <c r="W14" s="235">
        <f t="shared" si="9"/>
        <v>125.0008</v>
      </c>
      <c r="X14" s="234">
        <f t="shared" si="10"/>
        <v>6</v>
      </c>
      <c r="Y14" s="220">
        <f t="shared" si="11"/>
        <v>8</v>
      </c>
      <c r="Z14" s="221">
        <f t="shared" si="12"/>
        <v>0</v>
      </c>
      <c r="AA14" s="213" t="str">
        <f t="shared" si="13"/>
        <v>Dunker, Maik</v>
      </c>
      <c r="AB14" s="213" t="str">
        <f t="shared" si="13"/>
        <v>MC 62 Lüdenscheid</v>
      </c>
      <c r="AC14" s="220">
        <f t="shared" si="13"/>
        <v>125</v>
      </c>
      <c r="AD14" s="236">
        <f t="shared" si="13"/>
        <v>0</v>
      </c>
      <c r="AE14" s="237">
        <f t="shared" si="13"/>
        <v>31.25</v>
      </c>
      <c r="AF14" s="220">
        <f t="shared" si="13"/>
        <v>125</v>
      </c>
      <c r="AG14" s="220">
        <f t="shared" si="13"/>
      </c>
      <c r="AH14" s="220">
        <f t="shared" si="13"/>
      </c>
      <c r="AI14" s="220">
        <f t="shared" si="13"/>
      </c>
      <c r="AJ14" s="220">
        <f t="shared" si="13"/>
      </c>
      <c r="AK14" s="220">
        <f t="shared" si="13"/>
      </c>
    </row>
    <row r="15" spans="1:37" ht="12.75">
      <c r="A15" s="213">
        <v>9</v>
      </c>
      <c r="B15" s="230" t="str">
        <f>VLOOKUP($A15,'[1]Eingabe Einzelspieler'!$K$2:$V$154,11,FALSE)</f>
        <v>Quandt, Jürgen</v>
      </c>
      <c r="C15" s="230" t="str">
        <f>VLOOKUP($A15,'[1]Eingabe Einzelspieler'!$K$2:$V$154,12,FALSE)</f>
        <v>HMC Büttgen</v>
      </c>
      <c r="D15" s="231">
        <f>IF($B15="",0,VLOOKUP($B15,'[1]Eingabe Einzelspieler'!$A$2:$AF$154,D$1,FALSE))</f>
        <v>120</v>
      </c>
      <c r="E15" s="231">
        <f>IF($B15="",0,VLOOKUP($B15,'[1]Eingabe Einzelspieler'!$A$2:$AF$154,E$1,FALSE))</f>
      </c>
      <c r="F15" s="231">
        <f>IF($B15="",0,VLOOKUP($B15,'[1]Eingabe Einzelspieler'!$A$2:$AF$154,F$1,FALSE))</f>
      </c>
      <c r="G15" s="231">
        <f>IF($B15="",0,VLOOKUP($B15,'[1]Eingabe Einzelspieler'!$A$2:$AF$154,G$1,FALSE))</f>
      </c>
      <c r="H15" s="231">
        <f>IF($B15="",0,VLOOKUP($B15,'[1]Eingabe Einzelspieler'!$A$2:$AF$154,H$1,FALSE))</f>
      </c>
      <c r="I15" s="231">
        <f>IF($B15="",0,VLOOKUP($B15,'[1]Eingabe Einzelspieler'!$A$2:$AF$154,I$1,FALSE))</f>
      </c>
      <c r="J15" s="232">
        <f t="shared" si="0"/>
        <v>120</v>
      </c>
      <c r="K15" s="232">
        <f t="shared" si="1"/>
        <v>1</v>
      </c>
      <c r="L15" s="232">
        <f>IF($B15="",0,VLOOKUP($B15,'[1]Eingabe Einzelspieler'!$A$2:$P$154,L$1,FALSE))</f>
        <v>0</v>
      </c>
      <c r="M15" s="232">
        <f>IF(('[1]Eingabe Einzelspieler'!$I$155-1)&gt;K15,1,"")</f>
      </c>
      <c r="N15" s="232">
        <f>IF('[1]Eingabe Einzelspieler'!$I$155=1,0,IF(K15='[1]Eingabe Einzelspieler'!$I$155,1,0))</f>
        <v>0</v>
      </c>
      <c r="O15" s="232">
        <f t="shared" si="2"/>
        <v>0</v>
      </c>
      <c r="P15" s="232">
        <f t="shared" si="3"/>
        <v>120</v>
      </c>
      <c r="Q15" s="233">
        <f t="shared" si="4"/>
        <v>30</v>
      </c>
      <c r="R15" s="234">
        <f t="shared" si="5"/>
        <v>3</v>
      </c>
      <c r="S15" s="234">
        <f>COUNTIF(R$7:R15,R15)</f>
        <v>1</v>
      </c>
      <c r="T15" s="234">
        <f t="shared" si="6"/>
        <v>3</v>
      </c>
      <c r="U15" s="235">
        <f t="shared" si="7"/>
        <v>120.0003</v>
      </c>
      <c r="V15" s="231">
        <f t="shared" si="8"/>
        <v>9</v>
      </c>
      <c r="W15" s="235">
        <f t="shared" si="9"/>
        <v>127.0009</v>
      </c>
      <c r="X15" s="234">
        <f t="shared" si="10"/>
        <v>3</v>
      </c>
      <c r="Y15" s="220">
        <f t="shared" si="11"/>
        <v>9</v>
      </c>
      <c r="Z15" s="221">
        <f t="shared" si="12"/>
        <v>0</v>
      </c>
      <c r="AA15" s="213" t="str">
        <f t="shared" si="13"/>
        <v>Nahr, Oliver</v>
      </c>
      <c r="AB15" s="213" t="str">
        <f t="shared" si="13"/>
        <v>BGC Bergisch Gladbach</v>
      </c>
      <c r="AC15" s="220">
        <f t="shared" si="13"/>
        <v>127</v>
      </c>
      <c r="AD15" s="236">
        <f t="shared" si="13"/>
        <v>0</v>
      </c>
      <c r="AE15" s="237">
        <f t="shared" si="13"/>
        <v>31.75</v>
      </c>
      <c r="AF15" s="220">
        <f t="shared" si="13"/>
        <v>127</v>
      </c>
      <c r="AG15" s="220">
        <f t="shared" si="13"/>
      </c>
      <c r="AH15" s="220">
        <f t="shared" si="13"/>
      </c>
      <c r="AI15" s="220">
        <f t="shared" si="13"/>
      </c>
      <c r="AJ15" s="220">
        <f t="shared" si="13"/>
      </c>
      <c r="AK15" s="220">
        <f t="shared" si="13"/>
      </c>
    </row>
    <row r="16" spans="1:37" ht="12.75">
      <c r="A16" s="213">
        <v>10</v>
      </c>
      <c r="B16" s="230" t="str">
        <f>VLOOKUP($A16,'[1]Eingabe Einzelspieler'!$K$2:$V$154,11,FALSE)</f>
        <v>Thimm, Sven</v>
      </c>
      <c r="C16" s="230" t="str">
        <f>VLOOKUP($A16,'[1]Eingabe Einzelspieler'!$K$2:$V$154,12,FALSE)</f>
        <v>HMC Büttgen</v>
      </c>
      <c r="D16" s="231">
        <f>IF($B16="",0,VLOOKUP($B16,'[1]Eingabe Einzelspieler'!$A$2:$AF$154,D$1,FALSE))</f>
        <v>124</v>
      </c>
      <c r="E16" s="231">
        <f>IF($B16="",0,VLOOKUP($B16,'[1]Eingabe Einzelspieler'!$A$2:$AF$154,E$1,FALSE))</f>
      </c>
      <c r="F16" s="231">
        <f>IF($B16="",0,VLOOKUP($B16,'[1]Eingabe Einzelspieler'!$A$2:$AF$154,F$1,FALSE))</f>
      </c>
      <c r="G16" s="231">
        <f>IF($B16="",0,VLOOKUP($B16,'[1]Eingabe Einzelspieler'!$A$2:$AF$154,G$1,FALSE))</f>
      </c>
      <c r="H16" s="231">
        <f>IF($B16="",0,VLOOKUP($B16,'[1]Eingabe Einzelspieler'!$A$2:$AF$154,H$1,FALSE))</f>
      </c>
      <c r="I16" s="231">
        <f>IF($B16="",0,VLOOKUP($B16,'[1]Eingabe Einzelspieler'!$A$2:$AF$154,I$1,FALSE))</f>
      </c>
      <c r="J16" s="232">
        <f t="shared" si="0"/>
        <v>124</v>
      </c>
      <c r="K16" s="232">
        <f t="shared" si="1"/>
        <v>1</v>
      </c>
      <c r="L16" s="232">
        <f>IF($B16="",0,VLOOKUP($B16,'[1]Eingabe Einzelspieler'!$A$2:$P$154,L$1,FALSE))</f>
        <v>0</v>
      </c>
      <c r="M16" s="232">
        <f>IF(('[1]Eingabe Einzelspieler'!$I$155-1)&gt;K16,1,"")</f>
      </c>
      <c r="N16" s="232">
        <f>IF('[1]Eingabe Einzelspieler'!$I$155=1,0,IF(K16='[1]Eingabe Einzelspieler'!$I$155,1,0))</f>
        <v>0</v>
      </c>
      <c r="O16" s="232">
        <f t="shared" si="2"/>
        <v>0</v>
      </c>
      <c r="P16" s="232">
        <f t="shared" si="3"/>
        <v>124</v>
      </c>
      <c r="Q16" s="233">
        <f t="shared" si="4"/>
        <v>31</v>
      </c>
      <c r="R16" s="234">
        <f t="shared" si="5"/>
        <v>6</v>
      </c>
      <c r="S16" s="234">
        <f>COUNTIF(R$7:R16,R16)</f>
        <v>2</v>
      </c>
      <c r="T16" s="234">
        <f t="shared" si="6"/>
        <v>7</v>
      </c>
      <c r="U16" s="235">
        <f t="shared" si="7"/>
        <v>124.0007</v>
      </c>
      <c r="V16" s="231">
        <f t="shared" si="8"/>
        <v>10</v>
      </c>
      <c r="W16" s="235">
        <f t="shared" si="9"/>
        <v>129.001</v>
      </c>
      <c r="X16" s="234">
        <f t="shared" si="10"/>
        <v>7</v>
      </c>
      <c r="Y16" s="220">
        <f t="shared" si="11"/>
        <v>10</v>
      </c>
      <c r="Z16" s="221">
        <f t="shared" si="12"/>
        <v>0</v>
      </c>
      <c r="AA16" s="213" t="str">
        <f t="shared" si="13"/>
        <v>Mühlenbeck, Dirk</v>
      </c>
      <c r="AB16" s="213" t="str">
        <f t="shared" si="13"/>
        <v>HMC Büttgen</v>
      </c>
      <c r="AC16" s="220">
        <f t="shared" si="13"/>
        <v>129</v>
      </c>
      <c r="AD16" s="236">
        <f t="shared" si="13"/>
        <v>0</v>
      </c>
      <c r="AE16" s="237">
        <f t="shared" si="13"/>
        <v>32.25</v>
      </c>
      <c r="AF16" s="220">
        <f t="shared" si="13"/>
        <v>129</v>
      </c>
      <c r="AG16" s="220">
        <f t="shared" si="13"/>
      </c>
      <c r="AH16" s="220">
        <f t="shared" si="13"/>
      </c>
      <c r="AI16" s="220">
        <f t="shared" si="13"/>
      </c>
      <c r="AJ16" s="220">
        <f t="shared" si="13"/>
      </c>
      <c r="AK16" s="220">
        <f t="shared" si="13"/>
      </c>
    </row>
    <row r="17" spans="1:37" ht="12.75">
      <c r="A17" s="213">
        <v>11</v>
      </c>
      <c r="B17" s="230" t="str">
        <f>VLOOKUP($A17,'[1]Eingabe Einzelspieler'!$K$2:$V$154,11,FALSE)</f>
        <v>Völzke, Frank</v>
      </c>
      <c r="C17" s="230" t="str">
        <f>VLOOKUP($A17,'[1]Eingabe Einzelspieler'!$K$2:$V$154,12,FALSE)</f>
        <v>HMC Büttgen</v>
      </c>
      <c r="D17" s="231">
        <f>IF($B17="",0,VLOOKUP($B17,'[1]Eingabe Einzelspieler'!$A$2:$AF$154,D$1,FALSE))</f>
        <v>121</v>
      </c>
      <c r="E17" s="231">
        <f>IF($B17="",0,VLOOKUP($B17,'[1]Eingabe Einzelspieler'!$A$2:$AF$154,E$1,FALSE))</f>
      </c>
      <c r="F17" s="231">
        <f>IF($B17="",0,VLOOKUP($B17,'[1]Eingabe Einzelspieler'!$A$2:$AF$154,F$1,FALSE))</f>
      </c>
      <c r="G17" s="231">
        <f>IF($B17="",0,VLOOKUP($B17,'[1]Eingabe Einzelspieler'!$A$2:$AF$154,G$1,FALSE))</f>
      </c>
      <c r="H17" s="231">
        <f>IF($B17="",0,VLOOKUP($B17,'[1]Eingabe Einzelspieler'!$A$2:$AF$154,H$1,FALSE))</f>
      </c>
      <c r="I17" s="231">
        <f>IF($B17="",0,VLOOKUP($B17,'[1]Eingabe Einzelspieler'!$A$2:$AF$154,I$1,FALSE))</f>
      </c>
      <c r="J17" s="232">
        <f t="shared" si="0"/>
        <v>121</v>
      </c>
      <c r="K17" s="232">
        <f t="shared" si="1"/>
        <v>1</v>
      </c>
      <c r="L17" s="232">
        <f>IF($B17="",0,VLOOKUP($B17,'[1]Eingabe Einzelspieler'!$A$2:$P$154,L$1,FALSE))</f>
        <v>0</v>
      </c>
      <c r="M17" s="232">
        <f>IF(('[1]Eingabe Einzelspieler'!$I$155-1)&gt;K17,1,"")</f>
      </c>
      <c r="N17" s="232">
        <f>IF('[1]Eingabe Einzelspieler'!$I$155=1,0,IF(K17='[1]Eingabe Einzelspieler'!$I$155,1,0))</f>
        <v>0</v>
      </c>
      <c r="O17" s="232">
        <f t="shared" si="2"/>
        <v>0</v>
      </c>
      <c r="P17" s="232">
        <f t="shared" si="3"/>
        <v>121</v>
      </c>
      <c r="Q17" s="233">
        <f t="shared" si="4"/>
        <v>30.25</v>
      </c>
      <c r="R17" s="234">
        <f t="shared" si="5"/>
        <v>4</v>
      </c>
      <c r="S17" s="234">
        <f>COUNTIF(R$7:R17,R17)</f>
        <v>1</v>
      </c>
      <c r="T17" s="234">
        <f t="shared" si="6"/>
        <v>4</v>
      </c>
      <c r="U17" s="235">
        <f t="shared" si="7"/>
        <v>121.0004</v>
      </c>
      <c r="V17" s="231">
        <f t="shared" si="8"/>
        <v>11</v>
      </c>
      <c r="W17" s="235">
        <f t="shared" si="9"/>
        <v>133.0011</v>
      </c>
      <c r="X17" s="234">
        <f t="shared" si="10"/>
        <v>8</v>
      </c>
      <c r="Y17" s="220">
        <f t="shared" si="11"/>
        <v>11</v>
      </c>
      <c r="Z17" s="221">
        <f t="shared" si="12"/>
        <v>0</v>
      </c>
      <c r="AA17" s="213" t="str">
        <f t="shared" si="13"/>
        <v>Mandel, Norman</v>
      </c>
      <c r="AB17" s="213" t="str">
        <f t="shared" si="13"/>
        <v>HMC Büttgen</v>
      </c>
      <c r="AC17" s="220">
        <f t="shared" si="13"/>
        <v>133</v>
      </c>
      <c r="AD17" s="236">
        <f t="shared" si="13"/>
        <v>0</v>
      </c>
      <c r="AE17" s="237">
        <f t="shared" si="13"/>
        <v>33.25</v>
      </c>
      <c r="AF17" s="220">
        <f t="shared" si="13"/>
        <v>133</v>
      </c>
      <c r="AG17" s="220">
        <f t="shared" si="13"/>
      </c>
      <c r="AH17" s="220">
        <f t="shared" si="13"/>
      </c>
      <c r="AI17" s="220">
        <f t="shared" si="13"/>
      </c>
      <c r="AJ17" s="220">
        <f t="shared" si="13"/>
      </c>
      <c r="AK17" s="220">
        <f t="shared" si="13"/>
      </c>
    </row>
    <row r="18" spans="1:37" ht="12.75">
      <c r="A18" s="213">
        <v>12</v>
      </c>
      <c r="B18" s="230" t="str">
        <f>VLOOKUP($A18,'[1]Eingabe Einzelspieler'!$K$2:$V$154,11,FALSE)</f>
        <v>Wehner, Thomas</v>
      </c>
      <c r="C18" s="230" t="str">
        <f>VLOOKUP($A18,'[1]Eingabe Einzelspieler'!$K$2:$V$154,12,FALSE)</f>
        <v>HMC Büttgen</v>
      </c>
      <c r="D18" s="231">
        <f>IF($B18="",0,VLOOKUP($B18,'[1]Eingabe Einzelspieler'!$A$2:$AF$154,D$1,FALSE))</f>
        <v>122</v>
      </c>
      <c r="E18" s="231">
        <f>IF($B18="",0,VLOOKUP($B18,'[1]Eingabe Einzelspieler'!$A$2:$AF$154,E$1,FALSE))</f>
      </c>
      <c r="F18" s="231">
        <f>IF($B18="",0,VLOOKUP($B18,'[1]Eingabe Einzelspieler'!$A$2:$AF$154,F$1,FALSE))</f>
      </c>
      <c r="G18" s="231">
        <f>IF($B18="",0,VLOOKUP($B18,'[1]Eingabe Einzelspieler'!$A$2:$AF$154,G$1,FALSE))</f>
      </c>
      <c r="H18" s="231">
        <f>IF($B18="",0,VLOOKUP($B18,'[1]Eingabe Einzelspieler'!$A$2:$AF$154,H$1,FALSE))</f>
      </c>
      <c r="I18" s="231">
        <f>IF($B18="",0,VLOOKUP($B18,'[1]Eingabe Einzelspieler'!$A$2:$AF$154,I$1,FALSE))</f>
      </c>
      <c r="J18" s="232">
        <f t="shared" si="0"/>
        <v>122</v>
      </c>
      <c r="K18" s="232">
        <f t="shared" si="1"/>
        <v>1</v>
      </c>
      <c r="L18" s="232">
        <f>IF($B18="",0,VLOOKUP($B18,'[1]Eingabe Einzelspieler'!$A$2:$P$154,L$1,FALSE))</f>
        <v>0</v>
      </c>
      <c r="M18" s="232">
        <f>IF(('[1]Eingabe Einzelspieler'!$I$155-1)&gt;K18,1,"")</f>
      </c>
      <c r="N18" s="232">
        <f>IF('[1]Eingabe Einzelspieler'!$I$155=1,0,IF(K18='[1]Eingabe Einzelspieler'!$I$155,1,0))</f>
        <v>0</v>
      </c>
      <c r="O18" s="232">
        <f t="shared" si="2"/>
        <v>0</v>
      </c>
      <c r="P18" s="232">
        <f t="shared" si="3"/>
        <v>122</v>
      </c>
      <c r="Q18" s="233">
        <f t="shared" si="4"/>
        <v>30.5</v>
      </c>
      <c r="R18" s="234">
        <f t="shared" si="5"/>
        <v>5</v>
      </c>
      <c r="S18" s="234">
        <f>COUNTIF(R$7:R18,R18)</f>
        <v>1</v>
      </c>
      <c r="T18" s="234">
        <f t="shared" si="6"/>
        <v>5</v>
      </c>
      <c r="U18" s="235">
        <f t="shared" si="7"/>
        <v>122.0005</v>
      </c>
      <c r="V18" s="231">
        <f t="shared" si="8"/>
        <v>12</v>
      </c>
      <c r="W18" s="235">
        <f t="shared" si="9"/>
        <v>134.0012</v>
      </c>
      <c r="X18" s="234">
        <f t="shared" si="10"/>
        <v>5</v>
      </c>
      <c r="Y18" s="220">
        <f t="shared" si="11"/>
        <v>12</v>
      </c>
      <c r="Z18" s="221">
        <f t="shared" si="12"/>
        <v>0</v>
      </c>
      <c r="AA18" s="213" t="str">
        <f t="shared" si="13"/>
        <v>Heyer, Hans Bernd</v>
      </c>
      <c r="AB18" s="213" t="str">
        <f t="shared" si="13"/>
        <v>BGC Bergisch Gladbach</v>
      </c>
      <c r="AC18" s="220">
        <f t="shared" si="13"/>
        <v>134</v>
      </c>
      <c r="AD18" s="236">
        <f t="shared" si="13"/>
        <v>0</v>
      </c>
      <c r="AE18" s="237">
        <f t="shared" si="13"/>
        <v>33.5</v>
      </c>
      <c r="AF18" s="220">
        <f t="shared" si="13"/>
        <v>134</v>
      </c>
      <c r="AG18" s="220">
        <f t="shared" si="13"/>
      </c>
      <c r="AH18" s="220">
        <f t="shared" si="13"/>
      </c>
      <c r="AI18" s="220">
        <f t="shared" si="13"/>
      </c>
      <c r="AJ18" s="220">
        <f t="shared" si="13"/>
      </c>
      <c r="AK18" s="220">
        <f t="shared" si="13"/>
      </c>
    </row>
    <row r="19" spans="1:37" ht="12.75">
      <c r="A19" s="213">
        <v>13</v>
      </c>
      <c r="B19" s="230" t="str">
        <f>VLOOKUP($A19,'[1]Eingabe Einzelspieler'!$K$2:$V$154,11,FALSE)</f>
        <v>Waptis, Burkhard</v>
      </c>
      <c r="C19" s="230" t="str">
        <f>VLOOKUP($A19,'[1]Eingabe Einzelspieler'!$K$2:$V$154,12,FALSE)</f>
        <v>1. KGC Mönchengladbach</v>
      </c>
      <c r="D19" s="231">
        <f>IF($B19="",0,VLOOKUP($B19,'[1]Eingabe Einzelspieler'!$A$2:$AF$154,D$1,FALSE))</f>
        <v>140</v>
      </c>
      <c r="E19" s="231">
        <f>IF($B19="",0,VLOOKUP($B19,'[1]Eingabe Einzelspieler'!$A$2:$AF$154,E$1,FALSE))</f>
      </c>
      <c r="F19" s="231">
        <f>IF($B19="",0,VLOOKUP($B19,'[1]Eingabe Einzelspieler'!$A$2:$AF$154,F$1,FALSE))</f>
      </c>
      <c r="G19" s="231">
        <f>IF($B19="",0,VLOOKUP($B19,'[1]Eingabe Einzelspieler'!$A$2:$AF$154,G$1,FALSE))</f>
      </c>
      <c r="H19" s="231">
        <f>IF($B19="",0,VLOOKUP($B19,'[1]Eingabe Einzelspieler'!$A$2:$AF$154,H$1,FALSE))</f>
      </c>
      <c r="I19" s="231">
        <f>IF($B19="",0,VLOOKUP($B19,'[1]Eingabe Einzelspieler'!$A$2:$AF$154,I$1,FALSE))</f>
      </c>
      <c r="J19" s="232">
        <f t="shared" si="0"/>
        <v>140</v>
      </c>
      <c r="K19" s="232">
        <f t="shared" si="1"/>
        <v>1</v>
      </c>
      <c r="L19" s="232">
        <f>IF($B19="",0,VLOOKUP($B19,'[1]Eingabe Einzelspieler'!$A$2:$P$154,L$1,FALSE))</f>
        <v>0</v>
      </c>
      <c r="M19" s="232">
        <f>IF(('[1]Eingabe Einzelspieler'!$I$155-1)&gt;K19,1,"")</f>
      </c>
      <c r="N19" s="232">
        <f>IF('[1]Eingabe Einzelspieler'!$I$155=1,0,IF(K19='[1]Eingabe Einzelspieler'!$I$155,1,0))</f>
        <v>0</v>
      </c>
      <c r="O19" s="232">
        <f t="shared" si="2"/>
        <v>0</v>
      </c>
      <c r="P19" s="232">
        <f t="shared" si="3"/>
        <v>140</v>
      </c>
      <c r="Q19" s="233">
        <f t="shared" si="4"/>
        <v>35</v>
      </c>
      <c r="R19" s="234">
        <f t="shared" si="5"/>
        <v>13</v>
      </c>
      <c r="S19" s="234">
        <f>COUNTIF(R$7:R19,R19)</f>
        <v>1</v>
      </c>
      <c r="T19" s="234">
        <f t="shared" si="6"/>
        <v>13</v>
      </c>
      <c r="U19" s="235">
        <f t="shared" si="7"/>
        <v>140.0013</v>
      </c>
      <c r="V19" s="231">
        <f t="shared" si="8"/>
        <v>13</v>
      </c>
      <c r="W19" s="235">
        <f t="shared" si="9"/>
        <v>140.0013</v>
      </c>
      <c r="X19" s="234">
        <f t="shared" si="10"/>
        <v>13</v>
      </c>
      <c r="Y19" s="220">
        <f t="shared" si="11"/>
        <v>13</v>
      </c>
      <c r="Z19" s="221">
        <f t="shared" si="12"/>
        <v>0</v>
      </c>
      <c r="AA19" s="213" t="str">
        <f t="shared" si="13"/>
        <v>Waptis, Burkhard</v>
      </c>
      <c r="AB19" s="213" t="str">
        <f t="shared" si="13"/>
        <v>1. KGC Mönchengladbach</v>
      </c>
      <c r="AC19" s="220">
        <f t="shared" si="13"/>
        <v>140</v>
      </c>
      <c r="AD19" s="236">
        <f t="shared" si="13"/>
        <v>0</v>
      </c>
      <c r="AE19" s="237">
        <f t="shared" si="13"/>
        <v>35</v>
      </c>
      <c r="AF19" s="220">
        <f t="shared" si="13"/>
        <v>140</v>
      </c>
      <c r="AG19" s="220">
        <f t="shared" si="13"/>
      </c>
      <c r="AH19" s="220">
        <f t="shared" si="13"/>
      </c>
      <c r="AI19" s="220">
        <f t="shared" si="13"/>
      </c>
      <c r="AJ19" s="220">
        <f t="shared" si="13"/>
      </c>
      <c r="AK19" s="220">
        <f t="shared" si="13"/>
      </c>
    </row>
    <row r="20" spans="4:30" ht="12.75"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Q20" s="238"/>
      <c r="R20" s="238"/>
      <c r="S20" s="238"/>
      <c r="T20" s="238"/>
      <c r="U20" s="238"/>
      <c r="W20" s="239"/>
      <c r="X20" s="240"/>
      <c r="AC20" s="220"/>
      <c r="AD20" s="241"/>
    </row>
    <row r="21" spans="1:30" ht="12.75">
      <c r="A21" s="230">
        <f>'[1]Eingabe Einzelspieler'!L154</f>
        <v>3</v>
      </c>
      <c r="B21" s="242" t="s">
        <v>48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Q21" s="238"/>
      <c r="R21" s="238"/>
      <c r="S21" s="238"/>
      <c r="T21" s="238"/>
      <c r="U21" s="238"/>
      <c r="W21" s="239"/>
      <c r="X21" s="240"/>
      <c r="Y21" s="217" t="str">
        <f>B21</f>
        <v>Damen</v>
      </c>
      <c r="Z21" s="227"/>
      <c r="AC21" s="220"/>
      <c r="AD21" s="241"/>
    </row>
    <row r="22" spans="1:37" ht="12.75">
      <c r="A22" s="213">
        <v>1</v>
      </c>
      <c r="B22" s="230" t="str">
        <f>VLOOKUP($A22,'[1]Eingabe Einzelspieler'!$L$2:$V$154,10,FALSE)</f>
        <v>Adam, Maike</v>
      </c>
      <c r="C22" s="230" t="str">
        <f>VLOOKUP($A22,'[1]Eingabe Einzelspieler'!$L$2:$V$154,11,FALSE)</f>
        <v>MGC AS Witten</v>
      </c>
      <c r="D22" s="231">
        <f>IF($B22="",0,VLOOKUP($B22,'[1]Eingabe Einzelspieler'!$A$2:$AF$154,D$1,FALSE))</f>
        <v>134</v>
      </c>
      <c r="E22" s="231">
        <f>IF($B22="",0,VLOOKUP($B22,'[1]Eingabe Einzelspieler'!$A$2:$AF$154,E$1,FALSE))</f>
      </c>
      <c r="F22" s="231">
        <f>IF($B22="",0,VLOOKUP($B22,'[1]Eingabe Einzelspieler'!$A$2:$AF$154,F$1,FALSE))</f>
      </c>
      <c r="G22" s="231">
        <f>IF($B22="",0,VLOOKUP($B22,'[1]Eingabe Einzelspieler'!$A$2:$AF$154,G$1,FALSE))</f>
      </c>
      <c r="H22" s="231">
        <f>IF($B22="",0,VLOOKUP($B22,'[1]Eingabe Einzelspieler'!$A$2:$AF$154,H$1,FALSE))</f>
      </c>
      <c r="I22" s="231">
        <f>IF($B22="",0,VLOOKUP($B22,'[1]Eingabe Einzelspieler'!$A$2:$AF$154,I$1,FALSE))</f>
      </c>
      <c r="J22" s="232">
        <f>SUM(D22:I22)</f>
        <v>134</v>
      </c>
      <c r="K22" s="232">
        <f>COUNTIF(D22:I22,"&gt;0")</f>
        <v>1</v>
      </c>
      <c r="L22" s="232">
        <f>IF($B22="",0,VLOOKUP($B22,'[1]Eingabe Einzelspieler'!$A$2:$P$154,L$1,FALSE))</f>
        <v>0</v>
      </c>
      <c r="M22" s="232">
        <f>IF(('[1]Eingabe Einzelspieler'!$I$155-1)&gt;K22,1,"")</f>
      </c>
      <c r="N22" s="232">
        <f>IF('[1]Eingabe Einzelspieler'!$I$155=1,0,IF(K22='[1]Eingabe Einzelspieler'!$I$155,1,0))</f>
        <v>0</v>
      </c>
      <c r="O22" s="232">
        <f>IF(N22=1,LARGE(D22:I22,1),0)</f>
        <v>0</v>
      </c>
      <c r="P22" s="232">
        <f>IF(M22=1,"ADW",J22-O22)</f>
        <v>134</v>
      </c>
      <c r="Q22" s="233">
        <f>P22/(K22-N22)/4</f>
        <v>33.5</v>
      </c>
      <c r="R22" s="234">
        <f>IF(M22=1,100,RANK(P22,$P$22:$P$24,1))</f>
        <v>2</v>
      </c>
      <c r="S22" s="234">
        <f>COUNTIF(R$22:R22,R22)</f>
        <v>1</v>
      </c>
      <c r="T22" s="234">
        <f>R22+S22-1</f>
        <v>2</v>
      </c>
      <c r="U22" s="235">
        <f>IF(M22=1,2500+(T22/10000),P22+(T22/10000)+(L22/10))</f>
        <v>134.0002</v>
      </c>
      <c r="V22" s="231">
        <f>A22</f>
        <v>1</v>
      </c>
      <c r="W22" s="235">
        <f>SMALL(U$22:U$24,A22)</f>
        <v>127.0001</v>
      </c>
      <c r="X22" s="234">
        <f>VLOOKUP(W22,U$22:V$24,$X$1,FALSE)</f>
        <v>3</v>
      </c>
      <c r="Y22" s="220">
        <f>A22</f>
        <v>1</v>
      </c>
      <c r="Z22" s="221">
        <f>IF(VLOOKUP($X22,$A$22:$X$24,Z$1,FALSE)&gt;0,"x",0)</f>
        <v>0</v>
      </c>
      <c r="AA22" s="213" t="str">
        <f aca="true" t="shared" si="14" ref="AA22:AK24">VLOOKUP($X22,$A$22:$X$24,AA$1,FALSE)</f>
        <v>Mombauer, Marion</v>
      </c>
      <c r="AB22" s="213" t="str">
        <f t="shared" si="14"/>
        <v>1. KGC Mönchengladbach</v>
      </c>
      <c r="AC22" s="220">
        <f t="shared" si="14"/>
        <v>127</v>
      </c>
      <c r="AD22" s="236">
        <f t="shared" si="14"/>
        <v>0</v>
      </c>
      <c r="AE22" s="237">
        <f t="shared" si="14"/>
        <v>31.75</v>
      </c>
      <c r="AF22" s="220">
        <f t="shared" si="14"/>
        <v>127</v>
      </c>
      <c r="AG22" s="220">
        <f t="shared" si="14"/>
      </c>
      <c r="AH22" s="220">
        <f t="shared" si="14"/>
      </c>
      <c r="AI22" s="220">
        <f t="shared" si="14"/>
      </c>
      <c r="AJ22" s="220">
        <f t="shared" si="14"/>
      </c>
      <c r="AK22" s="220">
        <f t="shared" si="14"/>
      </c>
    </row>
    <row r="23" spans="1:37" ht="12.75">
      <c r="A23" s="213">
        <v>2</v>
      </c>
      <c r="B23" s="230" t="str">
        <f>VLOOKUP($A23,'[1]Eingabe Einzelspieler'!$L$2:$V$154,10,FALSE)</f>
        <v>Wehner, Martina</v>
      </c>
      <c r="C23" s="230" t="str">
        <f>VLOOKUP($A23,'[1]Eingabe Einzelspieler'!$L$2:$V$154,11,FALSE)</f>
        <v>HMC Büttgen</v>
      </c>
      <c r="D23" s="231">
        <f>IF($B23="",0,VLOOKUP($B23,'[1]Eingabe Einzelspieler'!$A$2:$AF$154,D$1,FALSE))</f>
        <v>153</v>
      </c>
      <c r="E23" s="231">
        <f>IF($B23="",0,VLOOKUP($B23,'[1]Eingabe Einzelspieler'!$A$2:$AF$154,E$1,FALSE))</f>
      </c>
      <c r="F23" s="231">
        <f>IF($B23="",0,VLOOKUP($B23,'[1]Eingabe Einzelspieler'!$A$2:$AF$154,F$1,FALSE))</f>
      </c>
      <c r="G23" s="231">
        <f>IF($B23="",0,VLOOKUP($B23,'[1]Eingabe Einzelspieler'!$A$2:$AF$154,G$1,FALSE))</f>
      </c>
      <c r="H23" s="231">
        <f>IF($B23="",0,VLOOKUP($B23,'[1]Eingabe Einzelspieler'!$A$2:$AF$154,H$1,FALSE))</f>
      </c>
      <c r="I23" s="231">
        <f>IF($B23="",0,VLOOKUP($B23,'[1]Eingabe Einzelspieler'!$A$2:$AF$154,I$1,FALSE))</f>
      </c>
      <c r="J23" s="232">
        <f>SUM(D23:I23)</f>
        <v>153</v>
      </c>
      <c r="K23" s="232">
        <f>COUNTIF(D23:I23,"&gt;0")</f>
        <v>1</v>
      </c>
      <c r="L23" s="232">
        <f>IF($B23="",0,VLOOKUP($B23,'[1]Eingabe Einzelspieler'!$A$2:$P$154,L$1,FALSE))</f>
        <v>0</v>
      </c>
      <c r="M23" s="232">
        <f>IF(('[1]Eingabe Einzelspieler'!$I$155-1)&gt;K23,1,"")</f>
      </c>
      <c r="N23" s="232">
        <f>IF('[1]Eingabe Einzelspieler'!$I$155=1,0,IF(K23='[1]Eingabe Einzelspieler'!$I$155,1,0))</f>
        <v>0</v>
      </c>
      <c r="O23" s="232">
        <f>IF(N23=1,LARGE(D23:I23,1),0)</f>
        <v>0</v>
      </c>
      <c r="P23" s="232">
        <f>IF(M23=1,"ADW",J23-O23)</f>
        <v>153</v>
      </c>
      <c r="Q23" s="233">
        <f>P23/(K23-N23)/4</f>
        <v>38.25</v>
      </c>
      <c r="R23" s="234">
        <f>IF(M23=1,100,RANK(P23,$P$22:$P$24,1))</f>
        <v>3</v>
      </c>
      <c r="S23" s="234">
        <f>COUNTIF(R$22:R23,R23)</f>
        <v>1</v>
      </c>
      <c r="T23" s="234">
        <f>R23+S23-1</f>
        <v>3</v>
      </c>
      <c r="U23" s="235">
        <f>IF(M23=1,2500+(T23/10000),P23+(T23/10000)+(L23/10))</f>
        <v>153.0003</v>
      </c>
      <c r="V23" s="231">
        <f>A23</f>
        <v>2</v>
      </c>
      <c r="W23" s="235">
        <f>SMALL(U$22:U$24,A23)</f>
        <v>134.0002</v>
      </c>
      <c r="X23" s="234">
        <f>VLOOKUP(W23,U$22:V$24,$X$1,FALSE)</f>
        <v>1</v>
      </c>
      <c r="Y23" s="220">
        <f>A23</f>
        <v>2</v>
      </c>
      <c r="Z23" s="221">
        <f>IF(VLOOKUP($X23,$A$22:$X$24,Z$1,FALSE)&gt;0,"x",0)</f>
        <v>0</v>
      </c>
      <c r="AA23" s="213" t="str">
        <f t="shared" si="14"/>
        <v>Adam, Maike</v>
      </c>
      <c r="AB23" s="213" t="str">
        <f t="shared" si="14"/>
        <v>MGC AS Witten</v>
      </c>
      <c r="AC23" s="220">
        <f t="shared" si="14"/>
        <v>134</v>
      </c>
      <c r="AD23" s="236">
        <f t="shared" si="14"/>
        <v>0</v>
      </c>
      <c r="AE23" s="237">
        <f t="shared" si="14"/>
        <v>33.5</v>
      </c>
      <c r="AF23" s="220">
        <f t="shared" si="14"/>
        <v>134</v>
      </c>
      <c r="AG23" s="220">
        <f t="shared" si="14"/>
      </c>
      <c r="AH23" s="220">
        <f t="shared" si="14"/>
      </c>
      <c r="AI23" s="220">
        <f t="shared" si="14"/>
      </c>
      <c r="AJ23" s="220">
        <f t="shared" si="14"/>
      </c>
      <c r="AK23" s="220">
        <f t="shared" si="14"/>
      </c>
    </row>
    <row r="24" spans="1:37" ht="12.75">
      <c r="A24" s="213">
        <v>3</v>
      </c>
      <c r="B24" s="230" t="str">
        <f>VLOOKUP($A24,'[1]Eingabe Einzelspieler'!$L$2:$V$154,10,FALSE)</f>
        <v>Mombauer, Marion</v>
      </c>
      <c r="C24" s="230" t="str">
        <f>VLOOKUP($A24,'[1]Eingabe Einzelspieler'!$L$2:$V$154,11,FALSE)</f>
        <v>1. KGC Mönchengladbach</v>
      </c>
      <c r="D24" s="231">
        <f>IF($B24="",0,VLOOKUP($B24,'[1]Eingabe Einzelspieler'!$A$2:$AF$154,D$1,FALSE))</f>
        <v>127</v>
      </c>
      <c r="E24" s="231">
        <f>IF($B24="",0,VLOOKUP($B24,'[1]Eingabe Einzelspieler'!$A$2:$AF$154,E$1,FALSE))</f>
      </c>
      <c r="F24" s="231">
        <f>IF($B24="",0,VLOOKUP($B24,'[1]Eingabe Einzelspieler'!$A$2:$AF$154,F$1,FALSE))</f>
      </c>
      <c r="G24" s="231">
        <f>IF($B24="",0,VLOOKUP($B24,'[1]Eingabe Einzelspieler'!$A$2:$AF$154,G$1,FALSE))</f>
      </c>
      <c r="H24" s="231">
        <f>IF($B24="",0,VLOOKUP($B24,'[1]Eingabe Einzelspieler'!$A$2:$AF$154,H$1,FALSE))</f>
      </c>
      <c r="I24" s="231">
        <f>IF($B24="",0,VLOOKUP($B24,'[1]Eingabe Einzelspieler'!$A$2:$AF$154,I$1,FALSE))</f>
      </c>
      <c r="J24" s="232">
        <f>SUM(D24:I24)</f>
        <v>127</v>
      </c>
      <c r="K24" s="232">
        <f>COUNTIF(D24:I24,"&gt;0")</f>
        <v>1</v>
      </c>
      <c r="L24" s="232">
        <f>IF($B24="",0,VLOOKUP($B24,'[1]Eingabe Einzelspieler'!$A$2:$P$154,L$1,FALSE))</f>
        <v>0</v>
      </c>
      <c r="M24" s="232">
        <f>IF(('[1]Eingabe Einzelspieler'!$I$155-1)&gt;K24,1,"")</f>
      </c>
      <c r="N24" s="232">
        <f>IF('[1]Eingabe Einzelspieler'!$I$155=1,0,IF(K24='[1]Eingabe Einzelspieler'!$I$155,1,0))</f>
        <v>0</v>
      </c>
      <c r="O24" s="232">
        <f>IF(N24=1,LARGE(D24:I24,1),0)</f>
        <v>0</v>
      </c>
      <c r="P24" s="232">
        <f>IF(M24=1,"ADW",J24-O24)</f>
        <v>127</v>
      </c>
      <c r="Q24" s="233">
        <f>P24/(K24-N24)/4</f>
        <v>31.75</v>
      </c>
      <c r="R24" s="234">
        <f>IF(M24=1,100,RANK(P24,$P$22:$P$24,1))</f>
        <v>1</v>
      </c>
      <c r="S24" s="234">
        <f>COUNTIF(R$22:R24,R24)</f>
        <v>1</v>
      </c>
      <c r="T24" s="234">
        <f>R24+S24-1</f>
        <v>1</v>
      </c>
      <c r="U24" s="235">
        <f>IF(M24=1,2500+(T24/10000),P24+(T24/10000)+(L24/10))</f>
        <v>127.0001</v>
      </c>
      <c r="V24" s="231">
        <f>A24</f>
        <v>3</v>
      </c>
      <c r="W24" s="235">
        <f>SMALL(U$22:U$24,A24)</f>
        <v>153.0003</v>
      </c>
      <c r="X24" s="234">
        <f>VLOOKUP(W24,U$22:V$24,$X$1,FALSE)</f>
        <v>2</v>
      </c>
      <c r="Y24" s="220">
        <f>A24</f>
        <v>3</v>
      </c>
      <c r="Z24" s="221">
        <f>IF(VLOOKUP($X24,$A$22:$X$24,Z$1,FALSE)&gt;0,"x",0)</f>
        <v>0</v>
      </c>
      <c r="AA24" s="213" t="str">
        <f t="shared" si="14"/>
        <v>Wehner, Martina</v>
      </c>
      <c r="AB24" s="213" t="str">
        <f t="shared" si="14"/>
        <v>HMC Büttgen</v>
      </c>
      <c r="AC24" s="220">
        <f t="shared" si="14"/>
        <v>153</v>
      </c>
      <c r="AD24" s="236">
        <f t="shared" si="14"/>
        <v>0</v>
      </c>
      <c r="AE24" s="237">
        <f t="shared" si="14"/>
        <v>38.25</v>
      </c>
      <c r="AF24" s="220">
        <f t="shared" si="14"/>
        <v>153</v>
      </c>
      <c r="AG24" s="220">
        <f t="shared" si="14"/>
      </c>
      <c r="AH24" s="220">
        <f t="shared" si="14"/>
      </c>
      <c r="AI24" s="220">
        <f t="shared" si="14"/>
      </c>
      <c r="AJ24" s="220">
        <f t="shared" si="14"/>
      </c>
      <c r="AK24" s="220">
        <f t="shared" si="14"/>
      </c>
    </row>
    <row r="25" spans="4:23" ht="12.75"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Q25" s="238"/>
      <c r="R25" s="238"/>
      <c r="S25" s="238"/>
      <c r="T25" s="238"/>
      <c r="U25" s="238"/>
      <c r="W25" s="239"/>
    </row>
    <row r="26" spans="1:30" ht="12.75">
      <c r="A26" s="230">
        <f>'[1]Eingabe Einzelspieler'!M154</f>
        <v>11</v>
      </c>
      <c r="B26" s="242" t="s">
        <v>180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Q26" s="238"/>
      <c r="R26" s="238"/>
      <c r="S26" s="238"/>
      <c r="T26" s="238"/>
      <c r="U26" s="238"/>
      <c r="W26" s="239"/>
      <c r="X26" s="240"/>
      <c r="Y26" s="217" t="str">
        <f>B26</f>
        <v>Senioren männlich I</v>
      </c>
      <c r="Z26" s="227"/>
      <c r="AC26" s="220"/>
      <c r="AD26" s="241"/>
    </row>
    <row r="27" spans="1:37" ht="12.75">
      <c r="A27" s="213">
        <v>1</v>
      </c>
      <c r="B27" s="230" t="str">
        <f>VLOOKUP($A27,'[1]Eingabe Einzelspieler'!$M$2:$V$154,9,FALSE)</f>
        <v>Klein, Theo</v>
      </c>
      <c r="C27" s="230" t="str">
        <f>VLOOKUP($A27,'[1]Eingabe Einzelspieler'!$M$2:$V$154,10,FALSE)</f>
        <v>MGC AS Witten</v>
      </c>
      <c r="D27" s="231">
        <f>IF($B27="",0,VLOOKUP($B27,'[1]Eingabe Einzelspieler'!$A$2:$AF$154,D$1,FALSE))</f>
        <v>113</v>
      </c>
      <c r="E27" s="231">
        <f>IF($B27="",0,VLOOKUP($B27,'[1]Eingabe Einzelspieler'!$A$2:$AF$154,E$1,FALSE))</f>
      </c>
      <c r="F27" s="231">
        <f>IF($B27="",0,VLOOKUP($B27,'[1]Eingabe Einzelspieler'!$A$2:$AF$154,F$1,FALSE))</f>
      </c>
      <c r="G27" s="231">
        <f>IF($B27="",0,VLOOKUP($B27,'[1]Eingabe Einzelspieler'!$A$2:$AF$154,G$1,FALSE))</f>
      </c>
      <c r="H27" s="231">
        <f>IF($B27="",0,VLOOKUP($B27,'[1]Eingabe Einzelspieler'!$A$2:$AF$154,H$1,FALSE))</f>
      </c>
      <c r="I27" s="231">
        <f>IF($B27="",0,VLOOKUP($B27,'[1]Eingabe Einzelspieler'!$A$2:$AF$154,I$1,FALSE))</f>
      </c>
      <c r="J27" s="232">
        <f aca="true" t="shared" si="15" ref="J27:J37">SUM(D27:I27)</f>
        <v>113</v>
      </c>
      <c r="K27" s="232">
        <f aca="true" t="shared" si="16" ref="K27:K37">COUNTIF(D27:I27,"&gt;0")</f>
        <v>1</v>
      </c>
      <c r="L27" s="232">
        <f>IF($B27="",0,VLOOKUP($B27,'[1]Eingabe Einzelspieler'!$A$2:$P$154,L$1,FALSE))</f>
        <v>0</v>
      </c>
      <c r="M27" s="232">
        <f>IF(('[1]Eingabe Einzelspieler'!$I$155-1)&gt;K27,1,"")</f>
      </c>
      <c r="N27" s="232">
        <f>IF('[1]Eingabe Einzelspieler'!$I$155=1,0,IF(K27='[1]Eingabe Einzelspieler'!$I$155,1,0))</f>
        <v>0</v>
      </c>
      <c r="O27" s="232">
        <f aca="true" t="shared" si="17" ref="O27:O37">IF(N27=1,LARGE(D27:I27,1),0)</f>
        <v>0</v>
      </c>
      <c r="P27" s="232">
        <f aca="true" t="shared" si="18" ref="P27:P37">IF(M27=1,"ADW",J27-O27)</f>
        <v>113</v>
      </c>
      <c r="Q27" s="233">
        <f aca="true" t="shared" si="19" ref="Q27:Q37">P27/(K27-N27)/4</f>
        <v>28.25</v>
      </c>
      <c r="R27" s="234">
        <f aca="true" t="shared" si="20" ref="R27:R37">IF(M27=1,100,RANK(P27,$P$27:$P$37,1))</f>
        <v>1</v>
      </c>
      <c r="S27" s="234">
        <f>COUNTIF(R$27:R27,R27)</f>
        <v>1</v>
      </c>
      <c r="T27" s="234">
        <f aca="true" t="shared" si="21" ref="T27:T37">R27+S27-1</f>
        <v>1</v>
      </c>
      <c r="U27" s="235">
        <f aca="true" t="shared" si="22" ref="U27:U37">IF(M27=1,2500+(T27/10000),P27+(T27/10000)+(L27/10))</f>
        <v>113.0001</v>
      </c>
      <c r="V27" s="231">
        <f aca="true" t="shared" si="23" ref="V27:V37">A27</f>
        <v>1</v>
      </c>
      <c r="W27" s="235">
        <f aca="true" t="shared" si="24" ref="W27:W37">SMALL(U$27:U$37,A27)</f>
        <v>113.0001</v>
      </c>
      <c r="X27" s="234">
        <f aca="true" t="shared" si="25" ref="X27:X37">VLOOKUP(W27,U$27:V$37,$X$1,FALSE)</f>
        <v>1</v>
      </c>
      <c r="Y27" s="220">
        <f aca="true" t="shared" si="26" ref="Y27:Y37">A27</f>
        <v>1</v>
      </c>
      <c r="Z27" s="221">
        <f aca="true" t="shared" si="27" ref="Z27:Z37">IF(VLOOKUP($X27,$A$27:$X$37,Z$1,FALSE)&gt;0,"x",0)</f>
        <v>0</v>
      </c>
      <c r="AA27" s="213" t="str">
        <f aca="true" t="shared" si="28" ref="AA27:AK37">VLOOKUP($X27,$A$27:$X$37,AA$1,FALSE)</f>
        <v>Klein, Theo</v>
      </c>
      <c r="AB27" s="213" t="str">
        <f t="shared" si="28"/>
        <v>MGC AS Witten</v>
      </c>
      <c r="AC27" s="220">
        <f t="shared" si="28"/>
        <v>113</v>
      </c>
      <c r="AD27" s="236">
        <f t="shared" si="28"/>
        <v>0</v>
      </c>
      <c r="AE27" s="237">
        <f t="shared" si="28"/>
        <v>28.25</v>
      </c>
      <c r="AF27" s="220">
        <f t="shared" si="28"/>
        <v>113</v>
      </c>
      <c r="AG27" s="220">
        <f t="shared" si="28"/>
      </c>
      <c r="AH27" s="220">
        <f t="shared" si="28"/>
      </c>
      <c r="AI27" s="220">
        <f t="shared" si="28"/>
      </c>
      <c r="AJ27" s="220">
        <f t="shared" si="28"/>
      </c>
      <c r="AK27" s="220">
        <f t="shared" si="28"/>
      </c>
    </row>
    <row r="28" spans="1:37" ht="12.75">
      <c r="A28" s="213">
        <v>2</v>
      </c>
      <c r="B28" s="230" t="str">
        <f>VLOOKUP($A28,'[1]Eingabe Einzelspieler'!$M$2:$V$154,9,FALSE)</f>
        <v>Donsbach, Heinz</v>
      </c>
      <c r="C28" s="230" t="str">
        <f>VLOOKUP($A28,'[1]Eingabe Einzelspieler'!$M$2:$V$154,10,FALSE)</f>
        <v>BGC Bergisch Gladbach</v>
      </c>
      <c r="D28" s="231">
        <f>IF($B28="",0,VLOOKUP($B28,'[1]Eingabe Einzelspieler'!$A$2:$AF$154,D$1,FALSE))</f>
        <v>114</v>
      </c>
      <c r="E28" s="231">
        <f>IF($B28="",0,VLOOKUP($B28,'[1]Eingabe Einzelspieler'!$A$2:$AF$154,E$1,FALSE))</f>
      </c>
      <c r="F28" s="231">
        <f>IF($B28="",0,VLOOKUP($B28,'[1]Eingabe Einzelspieler'!$A$2:$AF$154,F$1,FALSE))</f>
      </c>
      <c r="G28" s="231">
        <f>IF($B28="",0,VLOOKUP($B28,'[1]Eingabe Einzelspieler'!$A$2:$AF$154,G$1,FALSE))</f>
      </c>
      <c r="H28" s="231">
        <f>IF($B28="",0,VLOOKUP($B28,'[1]Eingabe Einzelspieler'!$A$2:$AF$154,H$1,FALSE))</f>
      </c>
      <c r="I28" s="231">
        <f>IF($B28="",0,VLOOKUP($B28,'[1]Eingabe Einzelspieler'!$A$2:$AF$154,I$1,FALSE))</f>
      </c>
      <c r="J28" s="232">
        <f t="shared" si="15"/>
        <v>114</v>
      </c>
      <c r="K28" s="232">
        <f t="shared" si="16"/>
        <v>1</v>
      </c>
      <c r="L28" s="232">
        <f>IF($B28="",0,VLOOKUP($B28,'[1]Eingabe Einzelspieler'!$A$2:$P$154,L$1,FALSE))</f>
        <v>0</v>
      </c>
      <c r="M28" s="232">
        <f>IF(('[1]Eingabe Einzelspieler'!$I$155-1)&gt;K28,1,"")</f>
      </c>
      <c r="N28" s="232">
        <f>IF('[1]Eingabe Einzelspieler'!$I$155=1,0,IF(K28='[1]Eingabe Einzelspieler'!$I$155,1,0))</f>
        <v>0</v>
      </c>
      <c r="O28" s="232">
        <f t="shared" si="17"/>
        <v>0</v>
      </c>
      <c r="P28" s="232">
        <f t="shared" si="18"/>
        <v>114</v>
      </c>
      <c r="Q28" s="233">
        <f t="shared" si="19"/>
        <v>28.5</v>
      </c>
      <c r="R28" s="234">
        <f t="shared" si="20"/>
        <v>2</v>
      </c>
      <c r="S28" s="234">
        <f>COUNTIF(R$27:R28,R28)</f>
        <v>1</v>
      </c>
      <c r="T28" s="234">
        <f t="shared" si="21"/>
        <v>2</v>
      </c>
      <c r="U28" s="235">
        <f t="shared" si="22"/>
        <v>114.0002</v>
      </c>
      <c r="V28" s="231">
        <f t="shared" si="23"/>
        <v>2</v>
      </c>
      <c r="W28" s="235">
        <f t="shared" si="24"/>
        <v>114.0002</v>
      </c>
      <c r="X28" s="234">
        <f t="shared" si="25"/>
        <v>2</v>
      </c>
      <c r="Y28" s="220">
        <f t="shared" si="26"/>
        <v>2</v>
      </c>
      <c r="Z28" s="221">
        <f t="shared" si="27"/>
        <v>0</v>
      </c>
      <c r="AA28" s="213" t="str">
        <f t="shared" si="28"/>
        <v>Donsbach, Heinz</v>
      </c>
      <c r="AB28" s="213" t="str">
        <f t="shared" si="28"/>
        <v>BGC Bergisch Gladbach</v>
      </c>
      <c r="AC28" s="220">
        <f t="shared" si="28"/>
        <v>114</v>
      </c>
      <c r="AD28" s="236">
        <f t="shared" si="28"/>
        <v>0</v>
      </c>
      <c r="AE28" s="237">
        <f t="shared" si="28"/>
        <v>28.5</v>
      </c>
      <c r="AF28" s="220">
        <f t="shared" si="28"/>
        <v>114</v>
      </c>
      <c r="AG28" s="220">
        <f t="shared" si="28"/>
      </c>
      <c r="AH28" s="220">
        <f t="shared" si="28"/>
      </c>
      <c r="AI28" s="220">
        <f t="shared" si="28"/>
      </c>
      <c r="AJ28" s="220">
        <f t="shared" si="28"/>
      </c>
      <c r="AK28" s="220">
        <f t="shared" si="28"/>
      </c>
    </row>
    <row r="29" spans="1:37" ht="12.75">
      <c r="A29" s="213">
        <v>3</v>
      </c>
      <c r="B29" s="230" t="str">
        <f>VLOOKUP($A29,'[1]Eingabe Einzelspieler'!$M$2:$V$154,9,FALSE)</f>
        <v>Inck, Alfred</v>
      </c>
      <c r="C29" s="230" t="str">
        <f>VLOOKUP($A29,'[1]Eingabe Einzelspieler'!$M$2:$V$154,10,FALSE)</f>
        <v>BGC Bergisch Gladbach</v>
      </c>
      <c r="D29" s="231">
        <f>IF($B29="",0,VLOOKUP($B29,'[1]Eingabe Einzelspieler'!$A$2:$AF$154,D$1,FALSE))</f>
        <v>122</v>
      </c>
      <c r="E29" s="231">
        <f>IF($B29="",0,VLOOKUP($B29,'[1]Eingabe Einzelspieler'!$A$2:$AF$154,E$1,FALSE))</f>
      </c>
      <c r="F29" s="231">
        <f>IF($B29="",0,VLOOKUP($B29,'[1]Eingabe Einzelspieler'!$A$2:$AF$154,F$1,FALSE))</f>
      </c>
      <c r="G29" s="231">
        <f>IF($B29="",0,VLOOKUP($B29,'[1]Eingabe Einzelspieler'!$A$2:$AF$154,G$1,FALSE))</f>
      </c>
      <c r="H29" s="231">
        <f>IF($B29="",0,VLOOKUP($B29,'[1]Eingabe Einzelspieler'!$A$2:$AF$154,H$1,FALSE))</f>
      </c>
      <c r="I29" s="231">
        <f>IF($B29="",0,VLOOKUP($B29,'[1]Eingabe Einzelspieler'!$A$2:$AF$154,I$1,FALSE))</f>
      </c>
      <c r="J29" s="232">
        <f t="shared" si="15"/>
        <v>122</v>
      </c>
      <c r="K29" s="232">
        <f t="shared" si="16"/>
        <v>1</v>
      </c>
      <c r="L29" s="232">
        <f>IF($B29="",0,VLOOKUP($B29,'[1]Eingabe Einzelspieler'!$A$2:$P$154,L$1,FALSE))</f>
        <v>0</v>
      </c>
      <c r="M29" s="232">
        <f>IF(('[1]Eingabe Einzelspieler'!$I$155-1)&gt;K29,1,"")</f>
      </c>
      <c r="N29" s="232">
        <f>IF('[1]Eingabe Einzelspieler'!$I$155=1,0,IF(K29='[1]Eingabe Einzelspieler'!$I$155,1,0))</f>
        <v>0</v>
      </c>
      <c r="O29" s="232">
        <f t="shared" si="17"/>
        <v>0</v>
      </c>
      <c r="P29" s="232">
        <f t="shared" si="18"/>
        <v>122</v>
      </c>
      <c r="Q29" s="233">
        <f t="shared" si="19"/>
        <v>30.5</v>
      </c>
      <c r="R29" s="234">
        <f t="shared" si="20"/>
        <v>4</v>
      </c>
      <c r="S29" s="234">
        <f>COUNTIF(R$27:R29,R29)</f>
        <v>1</v>
      </c>
      <c r="T29" s="234">
        <f t="shared" si="21"/>
        <v>4</v>
      </c>
      <c r="U29" s="235">
        <f t="shared" si="22"/>
        <v>122.0004</v>
      </c>
      <c r="V29" s="231">
        <f t="shared" si="23"/>
        <v>3</v>
      </c>
      <c r="W29" s="235">
        <f t="shared" si="24"/>
        <v>119.0003</v>
      </c>
      <c r="X29" s="234">
        <f t="shared" si="25"/>
        <v>5</v>
      </c>
      <c r="Y29" s="220">
        <f t="shared" si="26"/>
        <v>3</v>
      </c>
      <c r="Z29" s="221">
        <f t="shared" si="27"/>
        <v>0</v>
      </c>
      <c r="AA29" s="213" t="str">
        <f t="shared" si="28"/>
        <v>Dunker, Klaus</v>
      </c>
      <c r="AB29" s="213" t="str">
        <f t="shared" si="28"/>
        <v>MC 62 Lüdenscheid</v>
      </c>
      <c r="AC29" s="220">
        <f t="shared" si="28"/>
        <v>119</v>
      </c>
      <c r="AD29" s="236">
        <f t="shared" si="28"/>
        <v>0</v>
      </c>
      <c r="AE29" s="237">
        <f t="shared" si="28"/>
        <v>29.75</v>
      </c>
      <c r="AF29" s="220">
        <f t="shared" si="28"/>
        <v>119</v>
      </c>
      <c r="AG29" s="220">
        <f t="shared" si="28"/>
      </c>
      <c r="AH29" s="220">
        <f t="shared" si="28"/>
      </c>
      <c r="AI29" s="220">
        <f t="shared" si="28"/>
      </c>
      <c r="AJ29" s="220">
        <f t="shared" si="28"/>
      </c>
      <c r="AK29" s="220">
        <f t="shared" si="28"/>
      </c>
    </row>
    <row r="30" spans="1:37" ht="12.75">
      <c r="A30" s="213">
        <v>4</v>
      </c>
      <c r="B30" s="230" t="str">
        <f>VLOOKUP($A30,'[1]Eingabe Einzelspieler'!$M$2:$V$154,9,FALSE)</f>
        <v>Bogdahn, Volker</v>
      </c>
      <c r="C30" s="230" t="str">
        <f>VLOOKUP($A30,'[1]Eingabe Einzelspieler'!$M$2:$V$154,10,FALSE)</f>
        <v>MC 62 Lüdenscheid</v>
      </c>
      <c r="D30" s="231">
        <f>IF($B30="",0,VLOOKUP($B30,'[1]Eingabe Einzelspieler'!$A$2:$AF$154,D$1,FALSE))</f>
        <v>126</v>
      </c>
      <c r="E30" s="231">
        <f>IF($B30="",0,VLOOKUP($B30,'[1]Eingabe Einzelspieler'!$A$2:$AF$154,E$1,FALSE))</f>
      </c>
      <c r="F30" s="231">
        <f>IF($B30="",0,VLOOKUP($B30,'[1]Eingabe Einzelspieler'!$A$2:$AF$154,F$1,FALSE))</f>
      </c>
      <c r="G30" s="231">
        <f>IF($B30="",0,VLOOKUP($B30,'[1]Eingabe Einzelspieler'!$A$2:$AF$154,G$1,FALSE))</f>
      </c>
      <c r="H30" s="231">
        <f>IF($B30="",0,VLOOKUP($B30,'[1]Eingabe Einzelspieler'!$A$2:$AF$154,H$1,FALSE))</f>
      </c>
      <c r="I30" s="231">
        <f>IF($B30="",0,VLOOKUP($B30,'[1]Eingabe Einzelspieler'!$A$2:$AF$154,I$1,FALSE))</f>
      </c>
      <c r="J30" s="232">
        <f t="shared" si="15"/>
        <v>126</v>
      </c>
      <c r="K30" s="232">
        <f t="shared" si="16"/>
        <v>1</v>
      </c>
      <c r="L30" s="232">
        <f>IF($B30="",0,VLOOKUP($B30,'[1]Eingabe Einzelspieler'!$A$2:$P$154,L$1,FALSE))</f>
        <v>0</v>
      </c>
      <c r="M30" s="232">
        <f>IF(('[1]Eingabe Einzelspieler'!$I$155-1)&gt;K30,1,"")</f>
      </c>
      <c r="N30" s="232">
        <f>IF('[1]Eingabe Einzelspieler'!$I$155=1,0,IF(K30='[1]Eingabe Einzelspieler'!$I$155,1,0))</f>
        <v>0</v>
      </c>
      <c r="O30" s="232">
        <f t="shared" si="17"/>
        <v>0</v>
      </c>
      <c r="P30" s="232">
        <f t="shared" si="18"/>
        <v>126</v>
      </c>
      <c r="Q30" s="233">
        <f t="shared" si="19"/>
        <v>31.5</v>
      </c>
      <c r="R30" s="234">
        <f t="shared" si="20"/>
        <v>7</v>
      </c>
      <c r="S30" s="234">
        <f>COUNTIF(R$27:R30,R30)</f>
        <v>1</v>
      </c>
      <c r="T30" s="234">
        <f t="shared" si="21"/>
        <v>7</v>
      </c>
      <c r="U30" s="235">
        <f t="shared" si="22"/>
        <v>126.0007</v>
      </c>
      <c r="V30" s="231">
        <f t="shared" si="23"/>
        <v>4</v>
      </c>
      <c r="W30" s="235">
        <f t="shared" si="24"/>
        <v>122.0004</v>
      </c>
      <c r="X30" s="234">
        <f t="shared" si="25"/>
        <v>3</v>
      </c>
      <c r="Y30" s="220">
        <f t="shared" si="26"/>
        <v>4</v>
      </c>
      <c r="Z30" s="221">
        <f t="shared" si="27"/>
        <v>0</v>
      </c>
      <c r="AA30" s="213" t="str">
        <f t="shared" si="28"/>
        <v>Inck, Alfred</v>
      </c>
      <c r="AB30" s="213" t="str">
        <f t="shared" si="28"/>
        <v>BGC Bergisch Gladbach</v>
      </c>
      <c r="AC30" s="220">
        <f t="shared" si="28"/>
        <v>122</v>
      </c>
      <c r="AD30" s="236">
        <f t="shared" si="28"/>
        <v>0</v>
      </c>
      <c r="AE30" s="237">
        <f t="shared" si="28"/>
        <v>30.5</v>
      </c>
      <c r="AF30" s="220">
        <f t="shared" si="28"/>
        <v>122</v>
      </c>
      <c r="AG30" s="220">
        <f t="shared" si="28"/>
      </c>
      <c r="AH30" s="220">
        <f t="shared" si="28"/>
      </c>
      <c r="AI30" s="220">
        <f t="shared" si="28"/>
      </c>
      <c r="AJ30" s="220">
        <f t="shared" si="28"/>
      </c>
      <c r="AK30" s="220">
        <f t="shared" si="28"/>
      </c>
    </row>
    <row r="31" spans="1:37" ht="12.75">
      <c r="A31" s="213">
        <v>5</v>
      </c>
      <c r="B31" s="230" t="str">
        <f>VLOOKUP($A31,'[1]Eingabe Einzelspieler'!$M$2:$V$154,9,FALSE)</f>
        <v>Dunker, Klaus</v>
      </c>
      <c r="C31" s="230" t="str">
        <f>VLOOKUP($A31,'[1]Eingabe Einzelspieler'!$M$2:$V$154,10,FALSE)</f>
        <v>MC 62 Lüdenscheid</v>
      </c>
      <c r="D31" s="231">
        <f>IF($B31="",0,VLOOKUP($B31,'[1]Eingabe Einzelspieler'!$A$2:$AF$154,D$1,FALSE))</f>
        <v>119</v>
      </c>
      <c r="E31" s="231">
        <f>IF($B31="",0,VLOOKUP($B31,'[1]Eingabe Einzelspieler'!$A$2:$AF$154,E$1,FALSE))</f>
      </c>
      <c r="F31" s="231">
        <f>IF($B31="",0,VLOOKUP($B31,'[1]Eingabe Einzelspieler'!$A$2:$AF$154,F$1,FALSE))</f>
      </c>
      <c r="G31" s="231">
        <f>IF($B31="",0,VLOOKUP($B31,'[1]Eingabe Einzelspieler'!$A$2:$AF$154,G$1,FALSE))</f>
      </c>
      <c r="H31" s="231">
        <f>IF($B31="",0,VLOOKUP($B31,'[1]Eingabe Einzelspieler'!$A$2:$AF$154,H$1,FALSE))</f>
      </c>
      <c r="I31" s="231">
        <f>IF($B31="",0,VLOOKUP($B31,'[1]Eingabe Einzelspieler'!$A$2:$AF$154,I$1,FALSE))</f>
      </c>
      <c r="J31" s="232">
        <f t="shared" si="15"/>
        <v>119</v>
      </c>
      <c r="K31" s="232">
        <f t="shared" si="16"/>
        <v>1</v>
      </c>
      <c r="L31" s="232">
        <f>IF($B31="",0,VLOOKUP($B31,'[1]Eingabe Einzelspieler'!$A$2:$P$154,L$1,FALSE))</f>
        <v>0</v>
      </c>
      <c r="M31" s="232">
        <f>IF(('[1]Eingabe Einzelspieler'!$I$155-1)&gt;K31,1,"")</f>
      </c>
      <c r="N31" s="232">
        <f>IF('[1]Eingabe Einzelspieler'!$I$155=1,0,IF(K31='[1]Eingabe Einzelspieler'!$I$155,1,0))</f>
        <v>0</v>
      </c>
      <c r="O31" s="232">
        <f t="shared" si="17"/>
        <v>0</v>
      </c>
      <c r="P31" s="232">
        <f t="shared" si="18"/>
        <v>119</v>
      </c>
      <c r="Q31" s="233">
        <f t="shared" si="19"/>
        <v>29.75</v>
      </c>
      <c r="R31" s="234">
        <f t="shared" si="20"/>
        <v>3</v>
      </c>
      <c r="S31" s="234">
        <f>COUNTIF(R$27:R31,R31)</f>
        <v>1</v>
      </c>
      <c r="T31" s="234">
        <f t="shared" si="21"/>
        <v>3</v>
      </c>
      <c r="U31" s="235">
        <f t="shared" si="22"/>
        <v>119.0003</v>
      </c>
      <c r="V31" s="231">
        <f t="shared" si="23"/>
        <v>5</v>
      </c>
      <c r="W31" s="235">
        <f t="shared" si="24"/>
        <v>123.0005</v>
      </c>
      <c r="X31" s="234">
        <f t="shared" si="25"/>
        <v>6</v>
      </c>
      <c r="Y31" s="220">
        <f t="shared" si="26"/>
        <v>5</v>
      </c>
      <c r="Z31" s="221">
        <f t="shared" si="27"/>
        <v>0</v>
      </c>
      <c r="AA31" s="213" t="str">
        <f t="shared" si="28"/>
        <v>Höpner, Peter</v>
      </c>
      <c r="AB31" s="213" t="str">
        <f t="shared" si="28"/>
        <v>MC 62 Lüdenscheid</v>
      </c>
      <c r="AC31" s="220">
        <f t="shared" si="28"/>
        <v>123</v>
      </c>
      <c r="AD31" s="236">
        <f t="shared" si="28"/>
        <v>0</v>
      </c>
      <c r="AE31" s="237">
        <f t="shared" si="28"/>
        <v>30.75</v>
      </c>
      <c r="AF31" s="220">
        <f t="shared" si="28"/>
        <v>123</v>
      </c>
      <c r="AG31" s="220">
        <f t="shared" si="28"/>
      </c>
      <c r="AH31" s="220">
        <f t="shared" si="28"/>
      </c>
      <c r="AI31" s="220">
        <f t="shared" si="28"/>
      </c>
      <c r="AJ31" s="220">
        <f t="shared" si="28"/>
      </c>
      <c r="AK31" s="220">
        <f t="shared" si="28"/>
      </c>
    </row>
    <row r="32" spans="1:37" ht="12.75">
      <c r="A32" s="213">
        <v>6</v>
      </c>
      <c r="B32" s="230" t="str">
        <f>VLOOKUP($A32,'[1]Eingabe Einzelspieler'!$M$2:$V$154,9,FALSE)</f>
        <v>Höpner, Peter</v>
      </c>
      <c r="C32" s="230" t="str">
        <f>VLOOKUP($A32,'[1]Eingabe Einzelspieler'!$M$2:$V$154,10,FALSE)</f>
        <v>MC 62 Lüdenscheid</v>
      </c>
      <c r="D32" s="231">
        <f>IF($B32="",0,VLOOKUP($B32,'[1]Eingabe Einzelspieler'!$A$2:$AF$154,D$1,FALSE))</f>
        <v>123</v>
      </c>
      <c r="E32" s="231">
        <f>IF($B32="",0,VLOOKUP($B32,'[1]Eingabe Einzelspieler'!$A$2:$AF$154,E$1,FALSE))</f>
      </c>
      <c r="F32" s="231">
        <f>IF($B32="",0,VLOOKUP($B32,'[1]Eingabe Einzelspieler'!$A$2:$AF$154,F$1,FALSE))</f>
      </c>
      <c r="G32" s="231">
        <f>IF($B32="",0,VLOOKUP($B32,'[1]Eingabe Einzelspieler'!$A$2:$AF$154,G$1,FALSE))</f>
      </c>
      <c r="H32" s="231">
        <f>IF($B32="",0,VLOOKUP($B32,'[1]Eingabe Einzelspieler'!$A$2:$AF$154,H$1,FALSE))</f>
      </c>
      <c r="I32" s="231">
        <f>IF($B32="",0,VLOOKUP($B32,'[1]Eingabe Einzelspieler'!$A$2:$AF$154,I$1,FALSE))</f>
      </c>
      <c r="J32" s="232">
        <f t="shared" si="15"/>
        <v>123</v>
      </c>
      <c r="K32" s="232">
        <f t="shared" si="16"/>
        <v>1</v>
      </c>
      <c r="L32" s="232">
        <f>IF($B32="",0,VLOOKUP($B32,'[1]Eingabe Einzelspieler'!$A$2:$P$154,L$1,FALSE))</f>
        <v>0</v>
      </c>
      <c r="M32" s="232">
        <f>IF(('[1]Eingabe Einzelspieler'!$I$155-1)&gt;K32,1,"")</f>
      </c>
      <c r="N32" s="232">
        <f>IF('[1]Eingabe Einzelspieler'!$I$155=1,0,IF(K32='[1]Eingabe Einzelspieler'!$I$155,1,0))</f>
        <v>0</v>
      </c>
      <c r="O32" s="232">
        <f t="shared" si="17"/>
        <v>0</v>
      </c>
      <c r="P32" s="232">
        <f t="shared" si="18"/>
        <v>123</v>
      </c>
      <c r="Q32" s="233">
        <f t="shared" si="19"/>
        <v>30.75</v>
      </c>
      <c r="R32" s="234">
        <f t="shared" si="20"/>
        <v>5</v>
      </c>
      <c r="S32" s="234">
        <f>COUNTIF(R$27:R32,R32)</f>
        <v>1</v>
      </c>
      <c r="T32" s="234">
        <f t="shared" si="21"/>
        <v>5</v>
      </c>
      <c r="U32" s="235">
        <f t="shared" si="22"/>
        <v>123.0005</v>
      </c>
      <c r="V32" s="231">
        <f t="shared" si="23"/>
        <v>6</v>
      </c>
      <c r="W32" s="235">
        <f t="shared" si="24"/>
        <v>123.0006</v>
      </c>
      <c r="X32" s="234">
        <f t="shared" si="25"/>
        <v>7</v>
      </c>
      <c r="Y32" s="220">
        <f t="shared" si="26"/>
        <v>6</v>
      </c>
      <c r="Z32" s="221">
        <f t="shared" si="27"/>
        <v>0</v>
      </c>
      <c r="AA32" s="213" t="str">
        <f t="shared" si="28"/>
        <v>Koll, Max</v>
      </c>
      <c r="AB32" s="213" t="str">
        <f t="shared" si="28"/>
        <v>MC 62 Lüdenscheid</v>
      </c>
      <c r="AC32" s="220">
        <f t="shared" si="28"/>
        <v>123</v>
      </c>
      <c r="AD32" s="236">
        <f t="shared" si="28"/>
        <v>0</v>
      </c>
      <c r="AE32" s="237">
        <f t="shared" si="28"/>
        <v>30.75</v>
      </c>
      <c r="AF32" s="220">
        <f t="shared" si="28"/>
        <v>123</v>
      </c>
      <c r="AG32" s="220">
        <f t="shared" si="28"/>
      </c>
      <c r="AH32" s="220">
        <f t="shared" si="28"/>
      </c>
      <c r="AI32" s="220">
        <f t="shared" si="28"/>
      </c>
      <c r="AJ32" s="220">
        <f t="shared" si="28"/>
      </c>
      <c r="AK32" s="220">
        <f t="shared" si="28"/>
      </c>
    </row>
    <row r="33" spans="1:37" ht="12.75">
      <c r="A33" s="213">
        <v>7</v>
      </c>
      <c r="B33" s="230" t="str">
        <f>VLOOKUP($A33,'[1]Eingabe Einzelspieler'!$M$2:$V$154,9,FALSE)</f>
        <v>Koll, Max</v>
      </c>
      <c r="C33" s="230" t="str">
        <f>VLOOKUP($A33,'[1]Eingabe Einzelspieler'!$M$2:$V$154,10,FALSE)</f>
        <v>MC 62 Lüdenscheid</v>
      </c>
      <c r="D33" s="231">
        <f>IF($B33="",0,VLOOKUP($B33,'[1]Eingabe Einzelspieler'!$A$2:$AF$154,D$1,FALSE))</f>
        <v>123</v>
      </c>
      <c r="E33" s="231">
        <f>IF($B33="",0,VLOOKUP($B33,'[1]Eingabe Einzelspieler'!$A$2:$AF$154,E$1,FALSE))</f>
      </c>
      <c r="F33" s="231">
        <f>IF($B33="",0,VLOOKUP($B33,'[1]Eingabe Einzelspieler'!$A$2:$AF$154,F$1,FALSE))</f>
      </c>
      <c r="G33" s="231">
        <f>IF($B33="",0,VLOOKUP($B33,'[1]Eingabe Einzelspieler'!$A$2:$AF$154,G$1,FALSE))</f>
      </c>
      <c r="H33" s="231">
        <f>IF($B33="",0,VLOOKUP($B33,'[1]Eingabe Einzelspieler'!$A$2:$AF$154,H$1,FALSE))</f>
      </c>
      <c r="I33" s="231">
        <f>IF($B33="",0,VLOOKUP($B33,'[1]Eingabe Einzelspieler'!$A$2:$AF$154,I$1,FALSE))</f>
      </c>
      <c r="J33" s="232">
        <f t="shared" si="15"/>
        <v>123</v>
      </c>
      <c r="K33" s="232">
        <f t="shared" si="16"/>
        <v>1</v>
      </c>
      <c r="L33" s="232">
        <f>IF($B33="",0,VLOOKUP($B33,'[1]Eingabe Einzelspieler'!$A$2:$P$154,L$1,FALSE))</f>
        <v>0</v>
      </c>
      <c r="M33" s="232">
        <f>IF(('[1]Eingabe Einzelspieler'!$I$155-1)&gt;K33,1,"")</f>
      </c>
      <c r="N33" s="232">
        <f>IF('[1]Eingabe Einzelspieler'!$I$155=1,0,IF(K33='[1]Eingabe Einzelspieler'!$I$155,1,0))</f>
        <v>0</v>
      </c>
      <c r="O33" s="232">
        <f t="shared" si="17"/>
        <v>0</v>
      </c>
      <c r="P33" s="232">
        <f t="shared" si="18"/>
        <v>123</v>
      </c>
      <c r="Q33" s="233">
        <f t="shared" si="19"/>
        <v>30.75</v>
      </c>
      <c r="R33" s="234">
        <f t="shared" si="20"/>
        <v>5</v>
      </c>
      <c r="S33" s="234">
        <f>COUNTIF(R$27:R33,R33)</f>
        <v>2</v>
      </c>
      <c r="T33" s="234">
        <f t="shared" si="21"/>
        <v>6</v>
      </c>
      <c r="U33" s="235">
        <f t="shared" si="22"/>
        <v>123.0006</v>
      </c>
      <c r="V33" s="231">
        <f t="shared" si="23"/>
        <v>7</v>
      </c>
      <c r="W33" s="235">
        <f t="shared" si="24"/>
        <v>126.0007</v>
      </c>
      <c r="X33" s="234">
        <f t="shared" si="25"/>
        <v>4</v>
      </c>
      <c r="Y33" s="220">
        <f t="shared" si="26"/>
        <v>7</v>
      </c>
      <c r="Z33" s="221">
        <f t="shared" si="27"/>
        <v>0</v>
      </c>
      <c r="AA33" s="213" t="str">
        <f t="shared" si="28"/>
        <v>Bogdahn, Volker</v>
      </c>
      <c r="AB33" s="213" t="str">
        <f t="shared" si="28"/>
        <v>MC 62 Lüdenscheid</v>
      </c>
      <c r="AC33" s="220">
        <f t="shared" si="28"/>
        <v>126</v>
      </c>
      <c r="AD33" s="236">
        <f t="shared" si="28"/>
        <v>0</v>
      </c>
      <c r="AE33" s="237">
        <f t="shared" si="28"/>
        <v>31.5</v>
      </c>
      <c r="AF33" s="220">
        <f t="shared" si="28"/>
        <v>126</v>
      </c>
      <c r="AG33" s="220">
        <f t="shared" si="28"/>
      </c>
      <c r="AH33" s="220">
        <f t="shared" si="28"/>
      </c>
      <c r="AI33" s="220">
        <f t="shared" si="28"/>
      </c>
      <c r="AJ33" s="220">
        <f t="shared" si="28"/>
      </c>
      <c r="AK33" s="220">
        <f t="shared" si="28"/>
      </c>
    </row>
    <row r="34" spans="1:37" ht="12.75">
      <c r="A34" s="213">
        <v>8</v>
      </c>
      <c r="B34" s="230" t="str">
        <f>VLOOKUP($A34,'[1]Eingabe Einzelspieler'!$M$2:$V$154,9,FALSE)</f>
        <v>Becker, Gerd</v>
      </c>
      <c r="C34" s="230" t="str">
        <f>VLOOKUP($A34,'[1]Eingabe Einzelspieler'!$M$2:$V$154,10,FALSE)</f>
        <v>HMC Büttgen</v>
      </c>
      <c r="D34" s="231">
        <f>IF($B34="",0,VLOOKUP($B34,'[1]Eingabe Einzelspieler'!$A$2:$AF$154,D$1,FALSE))</f>
        <v>128</v>
      </c>
      <c r="E34" s="231">
        <f>IF($B34="",0,VLOOKUP($B34,'[1]Eingabe Einzelspieler'!$A$2:$AF$154,E$1,FALSE))</f>
      </c>
      <c r="F34" s="231">
        <f>IF($B34="",0,VLOOKUP($B34,'[1]Eingabe Einzelspieler'!$A$2:$AF$154,F$1,FALSE))</f>
      </c>
      <c r="G34" s="231">
        <f>IF($B34="",0,VLOOKUP($B34,'[1]Eingabe Einzelspieler'!$A$2:$AF$154,G$1,FALSE))</f>
      </c>
      <c r="H34" s="231">
        <f>IF($B34="",0,VLOOKUP($B34,'[1]Eingabe Einzelspieler'!$A$2:$AF$154,H$1,FALSE))</f>
      </c>
      <c r="I34" s="231">
        <f>IF($B34="",0,VLOOKUP($B34,'[1]Eingabe Einzelspieler'!$A$2:$AF$154,I$1,FALSE))</f>
      </c>
      <c r="J34" s="232">
        <f t="shared" si="15"/>
        <v>128</v>
      </c>
      <c r="K34" s="232">
        <f t="shared" si="16"/>
        <v>1</v>
      </c>
      <c r="L34" s="232">
        <f>IF($B34="",0,VLOOKUP($B34,'[1]Eingabe Einzelspieler'!$A$2:$P$154,L$1,FALSE))</f>
        <v>0</v>
      </c>
      <c r="M34" s="232">
        <f>IF(('[1]Eingabe Einzelspieler'!$I$155-1)&gt;K34,1,"")</f>
      </c>
      <c r="N34" s="232">
        <f>IF('[1]Eingabe Einzelspieler'!$I$155=1,0,IF(K34='[1]Eingabe Einzelspieler'!$I$155,1,0))</f>
        <v>0</v>
      </c>
      <c r="O34" s="232">
        <f t="shared" si="17"/>
        <v>0</v>
      </c>
      <c r="P34" s="232">
        <f t="shared" si="18"/>
        <v>128</v>
      </c>
      <c r="Q34" s="233">
        <f t="shared" si="19"/>
        <v>32</v>
      </c>
      <c r="R34" s="234">
        <f t="shared" si="20"/>
        <v>8</v>
      </c>
      <c r="S34" s="234">
        <f>COUNTIF(R$27:R34,R34)</f>
        <v>1</v>
      </c>
      <c r="T34" s="234">
        <f t="shared" si="21"/>
        <v>8</v>
      </c>
      <c r="U34" s="235">
        <f t="shared" si="22"/>
        <v>128.0008</v>
      </c>
      <c r="V34" s="231">
        <f t="shared" si="23"/>
        <v>8</v>
      </c>
      <c r="W34" s="235">
        <f t="shared" si="24"/>
        <v>128.0008</v>
      </c>
      <c r="X34" s="234">
        <f t="shared" si="25"/>
        <v>8</v>
      </c>
      <c r="Y34" s="220">
        <f t="shared" si="26"/>
        <v>8</v>
      </c>
      <c r="Z34" s="221">
        <f t="shared" si="27"/>
        <v>0</v>
      </c>
      <c r="AA34" s="213" t="str">
        <f t="shared" si="28"/>
        <v>Becker, Gerd</v>
      </c>
      <c r="AB34" s="213" t="str">
        <f t="shared" si="28"/>
        <v>HMC Büttgen</v>
      </c>
      <c r="AC34" s="220">
        <f t="shared" si="28"/>
        <v>128</v>
      </c>
      <c r="AD34" s="236">
        <f t="shared" si="28"/>
        <v>0</v>
      </c>
      <c r="AE34" s="237">
        <f t="shared" si="28"/>
        <v>32</v>
      </c>
      <c r="AF34" s="220">
        <f t="shared" si="28"/>
        <v>128</v>
      </c>
      <c r="AG34" s="220">
        <f t="shared" si="28"/>
      </c>
      <c r="AH34" s="220">
        <f t="shared" si="28"/>
      </c>
      <c r="AI34" s="220">
        <f t="shared" si="28"/>
      </c>
      <c r="AJ34" s="220">
        <f t="shared" si="28"/>
      </c>
      <c r="AK34" s="220">
        <f t="shared" si="28"/>
      </c>
    </row>
    <row r="35" spans="1:37" ht="12.75">
      <c r="A35" s="213">
        <v>9</v>
      </c>
      <c r="B35" s="230" t="str">
        <f>VLOOKUP($A35,'[1]Eingabe Einzelspieler'!$M$2:$V$154,9,FALSE)</f>
        <v>Rautenberg, Joachim</v>
      </c>
      <c r="C35" s="230" t="str">
        <f>VLOOKUP($A35,'[1]Eingabe Einzelspieler'!$M$2:$V$154,10,FALSE)</f>
        <v>HMC Büttgen</v>
      </c>
      <c r="D35" s="231">
        <f>IF($B35="",0,VLOOKUP($B35,'[1]Eingabe Einzelspieler'!$A$2:$AF$154,D$1,FALSE))</f>
        <v>135</v>
      </c>
      <c r="E35" s="231">
        <f>IF($B35="",0,VLOOKUP($B35,'[1]Eingabe Einzelspieler'!$A$2:$AF$154,E$1,FALSE))</f>
      </c>
      <c r="F35" s="231">
        <f>IF($B35="",0,VLOOKUP($B35,'[1]Eingabe Einzelspieler'!$A$2:$AF$154,F$1,FALSE))</f>
      </c>
      <c r="G35" s="231">
        <f>IF($B35="",0,VLOOKUP($B35,'[1]Eingabe Einzelspieler'!$A$2:$AF$154,G$1,FALSE))</f>
      </c>
      <c r="H35" s="231">
        <f>IF($B35="",0,VLOOKUP($B35,'[1]Eingabe Einzelspieler'!$A$2:$AF$154,H$1,FALSE))</f>
      </c>
      <c r="I35" s="231">
        <f>IF($B35="",0,VLOOKUP($B35,'[1]Eingabe Einzelspieler'!$A$2:$AF$154,I$1,FALSE))</f>
      </c>
      <c r="J35" s="232">
        <f t="shared" si="15"/>
        <v>135</v>
      </c>
      <c r="K35" s="232">
        <f t="shared" si="16"/>
        <v>1</v>
      </c>
      <c r="L35" s="232">
        <f>IF($B35="",0,VLOOKUP($B35,'[1]Eingabe Einzelspieler'!$A$2:$P$154,L$1,FALSE))</f>
        <v>0</v>
      </c>
      <c r="M35" s="232">
        <f>IF(('[1]Eingabe Einzelspieler'!$I$155-1)&gt;K35,1,"")</f>
      </c>
      <c r="N35" s="232">
        <f>IF('[1]Eingabe Einzelspieler'!$I$155=1,0,IF(K35='[1]Eingabe Einzelspieler'!$I$155,1,0))</f>
        <v>0</v>
      </c>
      <c r="O35" s="232">
        <f t="shared" si="17"/>
        <v>0</v>
      </c>
      <c r="P35" s="232">
        <f t="shared" si="18"/>
        <v>135</v>
      </c>
      <c r="Q35" s="233">
        <f t="shared" si="19"/>
        <v>33.75</v>
      </c>
      <c r="R35" s="234">
        <f t="shared" si="20"/>
        <v>9</v>
      </c>
      <c r="S35" s="234">
        <f>COUNTIF(R$27:R35,R35)</f>
        <v>1</v>
      </c>
      <c r="T35" s="234">
        <f t="shared" si="21"/>
        <v>9</v>
      </c>
      <c r="U35" s="235">
        <f t="shared" si="22"/>
        <v>135.0009</v>
      </c>
      <c r="V35" s="231">
        <f t="shared" si="23"/>
        <v>9</v>
      </c>
      <c r="W35" s="235">
        <f t="shared" si="24"/>
        <v>135.0009</v>
      </c>
      <c r="X35" s="234">
        <f t="shared" si="25"/>
        <v>9</v>
      </c>
      <c r="Y35" s="220">
        <f t="shared" si="26"/>
        <v>9</v>
      </c>
      <c r="Z35" s="221">
        <f t="shared" si="27"/>
        <v>0</v>
      </c>
      <c r="AA35" s="213" t="str">
        <f t="shared" si="28"/>
        <v>Rautenberg, Joachim</v>
      </c>
      <c r="AB35" s="213" t="str">
        <f t="shared" si="28"/>
        <v>HMC Büttgen</v>
      </c>
      <c r="AC35" s="220">
        <f t="shared" si="28"/>
        <v>135</v>
      </c>
      <c r="AD35" s="236">
        <f t="shared" si="28"/>
        <v>0</v>
      </c>
      <c r="AE35" s="237">
        <f t="shared" si="28"/>
        <v>33.75</v>
      </c>
      <c r="AF35" s="220">
        <f t="shared" si="28"/>
        <v>135</v>
      </c>
      <c r="AG35" s="220">
        <f t="shared" si="28"/>
      </c>
      <c r="AH35" s="220">
        <f t="shared" si="28"/>
      </c>
      <c r="AI35" s="220">
        <f t="shared" si="28"/>
      </c>
      <c r="AJ35" s="220">
        <f t="shared" si="28"/>
      </c>
      <c r="AK35" s="220">
        <f t="shared" si="28"/>
      </c>
    </row>
    <row r="36" spans="1:37" ht="12.75">
      <c r="A36" s="213">
        <v>10</v>
      </c>
      <c r="B36" s="230" t="str">
        <f>VLOOKUP($A36,'[1]Eingabe Einzelspieler'!$M$2:$V$154,9,FALSE)</f>
        <v>Bröker, Herbert</v>
      </c>
      <c r="C36" s="230" t="str">
        <f>VLOOKUP($A36,'[1]Eingabe Einzelspieler'!$M$2:$V$154,10,FALSE)</f>
        <v>1. KGC Mönchengladbach</v>
      </c>
      <c r="D36" s="231">
        <f>IF($B36="",0,VLOOKUP($B36,'[1]Eingabe Einzelspieler'!$A$2:$AF$154,D$1,FALSE))</f>
        <v>144</v>
      </c>
      <c r="E36" s="231">
        <f>IF($B36="",0,VLOOKUP($B36,'[1]Eingabe Einzelspieler'!$A$2:$AF$154,E$1,FALSE))</f>
      </c>
      <c r="F36" s="231">
        <f>IF($B36="",0,VLOOKUP($B36,'[1]Eingabe Einzelspieler'!$A$2:$AF$154,F$1,FALSE))</f>
      </c>
      <c r="G36" s="231">
        <f>IF($B36="",0,VLOOKUP($B36,'[1]Eingabe Einzelspieler'!$A$2:$AF$154,G$1,FALSE))</f>
      </c>
      <c r="H36" s="231">
        <f>IF($B36="",0,VLOOKUP($B36,'[1]Eingabe Einzelspieler'!$A$2:$AF$154,H$1,FALSE))</f>
      </c>
      <c r="I36" s="231">
        <f>IF($B36="",0,VLOOKUP($B36,'[1]Eingabe Einzelspieler'!$A$2:$AF$154,I$1,FALSE))</f>
      </c>
      <c r="J36" s="232">
        <f t="shared" si="15"/>
        <v>144</v>
      </c>
      <c r="K36" s="232">
        <f t="shared" si="16"/>
        <v>1</v>
      </c>
      <c r="L36" s="232">
        <f>IF($B36="",0,VLOOKUP($B36,'[1]Eingabe Einzelspieler'!$A$2:$P$154,L$1,FALSE))</f>
        <v>0</v>
      </c>
      <c r="M36" s="232">
        <f>IF(('[1]Eingabe Einzelspieler'!$I$155-1)&gt;K36,1,"")</f>
      </c>
      <c r="N36" s="232">
        <f>IF('[1]Eingabe Einzelspieler'!$I$155=1,0,IF(K36='[1]Eingabe Einzelspieler'!$I$155,1,0))</f>
        <v>0</v>
      </c>
      <c r="O36" s="232">
        <f t="shared" si="17"/>
        <v>0</v>
      </c>
      <c r="P36" s="232">
        <f t="shared" si="18"/>
        <v>144</v>
      </c>
      <c r="Q36" s="233">
        <f t="shared" si="19"/>
        <v>36</v>
      </c>
      <c r="R36" s="234">
        <f t="shared" si="20"/>
        <v>11</v>
      </c>
      <c r="S36" s="234">
        <f>COUNTIF(R$27:R36,R36)</f>
        <v>1</v>
      </c>
      <c r="T36" s="234">
        <f t="shared" si="21"/>
        <v>11</v>
      </c>
      <c r="U36" s="235">
        <f t="shared" si="22"/>
        <v>144.0011</v>
      </c>
      <c r="V36" s="231">
        <f t="shared" si="23"/>
        <v>10</v>
      </c>
      <c r="W36" s="235">
        <f t="shared" si="24"/>
        <v>137.001</v>
      </c>
      <c r="X36" s="234">
        <f t="shared" si="25"/>
        <v>11</v>
      </c>
      <c r="Y36" s="220">
        <f t="shared" si="26"/>
        <v>10</v>
      </c>
      <c r="Z36" s="221">
        <f t="shared" si="27"/>
        <v>0</v>
      </c>
      <c r="AA36" s="213" t="str">
        <f t="shared" si="28"/>
        <v>Romberg, Wolfgang</v>
      </c>
      <c r="AB36" s="213" t="str">
        <f t="shared" si="28"/>
        <v>1. KGC Mönchengladbach</v>
      </c>
      <c r="AC36" s="220">
        <f t="shared" si="28"/>
        <v>137</v>
      </c>
      <c r="AD36" s="236">
        <f t="shared" si="28"/>
        <v>0</v>
      </c>
      <c r="AE36" s="237">
        <f t="shared" si="28"/>
        <v>34.25</v>
      </c>
      <c r="AF36" s="220">
        <f t="shared" si="28"/>
        <v>137</v>
      </c>
      <c r="AG36" s="220">
        <f t="shared" si="28"/>
      </c>
      <c r="AH36" s="220">
        <f t="shared" si="28"/>
      </c>
      <c r="AI36" s="220">
        <f t="shared" si="28"/>
      </c>
      <c r="AJ36" s="220">
        <f t="shared" si="28"/>
      </c>
      <c r="AK36" s="220">
        <f t="shared" si="28"/>
      </c>
    </row>
    <row r="37" spans="1:37" ht="12.75">
      <c r="A37" s="213">
        <v>11</v>
      </c>
      <c r="B37" s="230" t="str">
        <f>VLOOKUP($A37,'[1]Eingabe Einzelspieler'!$M$2:$V$154,9,FALSE)</f>
        <v>Romberg, Wolfgang</v>
      </c>
      <c r="C37" s="230" t="str">
        <f>VLOOKUP($A37,'[1]Eingabe Einzelspieler'!$M$2:$V$154,10,FALSE)</f>
        <v>1. KGC Mönchengladbach</v>
      </c>
      <c r="D37" s="231">
        <f>IF($B37="",0,VLOOKUP($B37,'[1]Eingabe Einzelspieler'!$A$2:$AF$154,D$1,FALSE))</f>
        <v>137</v>
      </c>
      <c r="E37" s="231">
        <f>IF($B37="",0,VLOOKUP($B37,'[1]Eingabe Einzelspieler'!$A$2:$AF$154,E$1,FALSE))</f>
      </c>
      <c r="F37" s="231">
        <f>IF($B37="",0,VLOOKUP($B37,'[1]Eingabe Einzelspieler'!$A$2:$AF$154,F$1,FALSE))</f>
      </c>
      <c r="G37" s="231">
        <f>IF($B37="",0,VLOOKUP($B37,'[1]Eingabe Einzelspieler'!$A$2:$AF$154,G$1,FALSE))</f>
      </c>
      <c r="H37" s="231">
        <f>IF($B37="",0,VLOOKUP($B37,'[1]Eingabe Einzelspieler'!$A$2:$AF$154,H$1,FALSE))</f>
      </c>
      <c r="I37" s="231">
        <f>IF($B37="",0,VLOOKUP($B37,'[1]Eingabe Einzelspieler'!$A$2:$AF$154,I$1,FALSE))</f>
      </c>
      <c r="J37" s="232">
        <f t="shared" si="15"/>
        <v>137</v>
      </c>
      <c r="K37" s="232">
        <f t="shared" si="16"/>
        <v>1</v>
      </c>
      <c r="L37" s="232">
        <f>IF($B37="",0,VLOOKUP($B37,'[1]Eingabe Einzelspieler'!$A$2:$P$154,L$1,FALSE))</f>
        <v>0</v>
      </c>
      <c r="M37" s="232">
        <f>IF(('[1]Eingabe Einzelspieler'!$I$155-1)&gt;K37,1,"")</f>
      </c>
      <c r="N37" s="232">
        <f>IF('[1]Eingabe Einzelspieler'!$I$155=1,0,IF(K37='[1]Eingabe Einzelspieler'!$I$155,1,0))</f>
        <v>0</v>
      </c>
      <c r="O37" s="232">
        <f t="shared" si="17"/>
        <v>0</v>
      </c>
      <c r="P37" s="232">
        <f t="shared" si="18"/>
        <v>137</v>
      </c>
      <c r="Q37" s="233">
        <f t="shared" si="19"/>
        <v>34.25</v>
      </c>
      <c r="R37" s="234">
        <f t="shared" si="20"/>
        <v>10</v>
      </c>
      <c r="S37" s="234">
        <f>COUNTIF(R$27:R37,R37)</f>
        <v>1</v>
      </c>
      <c r="T37" s="234">
        <f t="shared" si="21"/>
        <v>10</v>
      </c>
      <c r="U37" s="235">
        <f t="shared" si="22"/>
        <v>137.001</v>
      </c>
      <c r="V37" s="231">
        <f t="shared" si="23"/>
        <v>11</v>
      </c>
      <c r="W37" s="235">
        <f t="shared" si="24"/>
        <v>144.0011</v>
      </c>
      <c r="X37" s="234">
        <f t="shared" si="25"/>
        <v>10</v>
      </c>
      <c r="Y37" s="220">
        <f t="shared" si="26"/>
        <v>11</v>
      </c>
      <c r="Z37" s="221">
        <f t="shared" si="27"/>
        <v>0</v>
      </c>
      <c r="AA37" s="213" t="str">
        <f t="shared" si="28"/>
        <v>Bröker, Herbert</v>
      </c>
      <c r="AB37" s="213" t="str">
        <f t="shared" si="28"/>
        <v>1. KGC Mönchengladbach</v>
      </c>
      <c r="AC37" s="220">
        <f t="shared" si="28"/>
        <v>144</v>
      </c>
      <c r="AD37" s="236">
        <f t="shared" si="28"/>
        <v>0</v>
      </c>
      <c r="AE37" s="237">
        <f t="shared" si="28"/>
        <v>36</v>
      </c>
      <c r="AF37" s="220">
        <f t="shared" si="28"/>
        <v>144</v>
      </c>
      <c r="AG37" s="220">
        <f t="shared" si="28"/>
      </c>
      <c r="AH37" s="220">
        <f t="shared" si="28"/>
      </c>
      <c r="AI37" s="220">
        <f t="shared" si="28"/>
      </c>
      <c r="AJ37" s="220">
        <f t="shared" si="28"/>
      </c>
      <c r="AK37" s="220">
        <f t="shared" si="28"/>
      </c>
    </row>
    <row r="38" ht="12.75">
      <c r="W38" s="239"/>
    </row>
    <row r="39" spans="1:26" ht="12.75">
      <c r="A39" s="230">
        <f>'[1]Eingabe Einzelspieler'!N154</f>
        <v>4</v>
      </c>
      <c r="B39" s="242" t="s">
        <v>181</v>
      </c>
      <c r="W39" s="239"/>
      <c r="Y39" s="217" t="str">
        <f>B39</f>
        <v>Senioren weiblich I</v>
      </c>
      <c r="Z39" s="227"/>
    </row>
    <row r="40" spans="1:37" ht="12.75">
      <c r="A40" s="213">
        <v>1</v>
      </c>
      <c r="B40" s="230" t="str">
        <f>VLOOKUP($A40,'[1]Eingabe Einzelspieler'!$N$2:$V$154,8,FALSE)</f>
        <v>Inck, Alwine</v>
      </c>
      <c r="C40" s="230" t="str">
        <f>VLOOKUP($A40,'[1]Eingabe Einzelspieler'!$N$2:$V$154,9,FALSE)</f>
        <v>BGC Bergisch Gladbach</v>
      </c>
      <c r="D40" s="231">
        <f>IF($B40="",0,VLOOKUP($B40,'[1]Eingabe Einzelspieler'!$A$2:$AF$154,D$1,FALSE))</f>
        <v>158</v>
      </c>
      <c r="E40" s="231">
        <f>IF($B40="",0,VLOOKUP($B40,'[1]Eingabe Einzelspieler'!$A$2:$AF$154,E$1,FALSE))</f>
      </c>
      <c r="F40" s="231">
        <f>IF($B40="",0,VLOOKUP($B40,'[1]Eingabe Einzelspieler'!$A$2:$AF$154,F$1,FALSE))</f>
      </c>
      <c r="G40" s="231">
        <f>IF($B40="",0,VLOOKUP($B40,'[1]Eingabe Einzelspieler'!$A$2:$AF$154,G$1,FALSE))</f>
      </c>
      <c r="H40" s="231">
        <f>IF($B40="",0,VLOOKUP($B40,'[1]Eingabe Einzelspieler'!$A$2:$AF$154,H$1,FALSE))</f>
      </c>
      <c r="I40" s="231">
        <f>IF($B40="",0,VLOOKUP($B40,'[1]Eingabe Einzelspieler'!$A$2:$AF$154,I$1,FALSE))</f>
      </c>
      <c r="J40" s="232">
        <f>SUM(D40:I40)</f>
        <v>158</v>
      </c>
      <c r="K40" s="232">
        <f>COUNTIF(D40:I40,"&gt;0")</f>
        <v>1</v>
      </c>
      <c r="L40" s="232">
        <f>IF($B40="",0,VLOOKUP($B40,'[1]Eingabe Einzelspieler'!$A$2:$P$154,L$1,FALSE))</f>
        <v>0</v>
      </c>
      <c r="M40" s="232">
        <f>IF(('[1]Eingabe Einzelspieler'!$I$155-1)&gt;K40,1,"")</f>
      </c>
      <c r="N40" s="232">
        <f>IF('[1]Eingabe Einzelspieler'!$I$155=1,0,IF(K40='[1]Eingabe Einzelspieler'!$I$155,1,0))</f>
        <v>0</v>
      </c>
      <c r="O40" s="232">
        <f>IF(N40=1,LARGE(D40:I40,1),0)</f>
        <v>0</v>
      </c>
      <c r="P40" s="232">
        <f>IF(M40=1,"ADW",J40-O40)</f>
        <v>158</v>
      </c>
      <c r="Q40" s="233">
        <f>P40/(K40-N40)/4</f>
        <v>39.5</v>
      </c>
      <c r="R40" s="234">
        <f>IF(M40=1,100,RANK(P40,$P$40:$P$43,1))</f>
        <v>4</v>
      </c>
      <c r="S40" s="234">
        <f>COUNTIF(R$40:R40,R40)</f>
        <v>1</v>
      </c>
      <c r="T40" s="234">
        <f>R40+S40-1</f>
        <v>4</v>
      </c>
      <c r="U40" s="235">
        <f>IF(M40=1,2500+(T40/10000),P40+(T40/10000)+(L40/10))</f>
        <v>158.0004</v>
      </c>
      <c r="V40" s="231">
        <f>A40</f>
        <v>1</v>
      </c>
      <c r="W40" s="235">
        <f>SMALL(U$40:U$43,A40)</f>
        <v>134.0001</v>
      </c>
      <c r="X40" s="234">
        <f>VLOOKUP(W40,U$40:V$43,$X$1,FALSE)</f>
        <v>3</v>
      </c>
      <c r="Y40" s="220">
        <f>A40</f>
        <v>1</v>
      </c>
      <c r="Z40" s="221">
        <f>IF(VLOOKUP($X40,$A$40:$X$43,Z$1,FALSE)&gt;0,"x",0)</f>
        <v>0</v>
      </c>
      <c r="AA40" s="213" t="str">
        <f aca="true" t="shared" si="29" ref="AA40:AK43">VLOOKUP($X40,$A$40:$X$43,AA$1,FALSE)</f>
        <v>Koll, Renate</v>
      </c>
      <c r="AB40" s="213" t="str">
        <f t="shared" si="29"/>
        <v>MC 62 Lüdenscheid</v>
      </c>
      <c r="AC40" s="220">
        <f t="shared" si="29"/>
        <v>134</v>
      </c>
      <c r="AD40" s="236">
        <f t="shared" si="29"/>
        <v>0</v>
      </c>
      <c r="AE40" s="237">
        <f t="shared" si="29"/>
        <v>33.5</v>
      </c>
      <c r="AF40" s="220">
        <f t="shared" si="29"/>
        <v>134</v>
      </c>
      <c r="AG40" s="220">
        <f t="shared" si="29"/>
      </c>
      <c r="AH40" s="220">
        <f t="shared" si="29"/>
      </c>
      <c r="AI40" s="220">
        <f t="shared" si="29"/>
      </c>
      <c r="AJ40" s="220">
        <f t="shared" si="29"/>
      </c>
      <c r="AK40" s="220">
        <f t="shared" si="29"/>
      </c>
    </row>
    <row r="41" spans="1:37" ht="12.75">
      <c r="A41" s="213">
        <v>2</v>
      </c>
      <c r="B41" s="230" t="str">
        <f>VLOOKUP($A41,'[1]Eingabe Einzelspieler'!$N$2:$V$154,8,FALSE)</f>
        <v>Dunker, Heike</v>
      </c>
      <c r="C41" s="230" t="str">
        <f>VLOOKUP($A41,'[1]Eingabe Einzelspieler'!$N$2:$V$154,9,FALSE)</f>
        <v>MC 62 Lüdenscheid</v>
      </c>
      <c r="D41" s="231">
        <f>IF($B41="",0,VLOOKUP($B41,'[1]Eingabe Einzelspieler'!$A$2:$AF$154,D$1,FALSE))</f>
        <v>141</v>
      </c>
      <c r="E41" s="231">
        <f>IF($B41="",0,VLOOKUP($B41,'[1]Eingabe Einzelspieler'!$A$2:$AF$154,E$1,FALSE))</f>
      </c>
      <c r="F41" s="231">
        <f>IF($B41="",0,VLOOKUP($B41,'[1]Eingabe Einzelspieler'!$A$2:$AF$154,F$1,FALSE))</f>
      </c>
      <c r="G41" s="231">
        <f>IF($B41="",0,VLOOKUP($B41,'[1]Eingabe Einzelspieler'!$A$2:$AF$154,G$1,FALSE))</f>
      </c>
      <c r="H41" s="231">
        <f>IF($B41="",0,VLOOKUP($B41,'[1]Eingabe Einzelspieler'!$A$2:$AF$154,H$1,FALSE))</f>
      </c>
      <c r="I41" s="231">
        <f>IF($B41="",0,VLOOKUP($B41,'[1]Eingabe Einzelspieler'!$A$2:$AF$154,I$1,FALSE))</f>
      </c>
      <c r="J41" s="232">
        <f>SUM(D41:I41)</f>
        <v>141</v>
      </c>
      <c r="K41" s="232">
        <f>COUNTIF(D41:I41,"&gt;0")</f>
        <v>1</v>
      </c>
      <c r="L41" s="232">
        <f>IF($B41="",0,VLOOKUP($B41,'[1]Eingabe Einzelspieler'!$A$2:$P$154,L$1,FALSE))</f>
        <v>0</v>
      </c>
      <c r="M41" s="232">
        <f>IF(('[1]Eingabe Einzelspieler'!$I$155-1)&gt;K41,1,"")</f>
      </c>
      <c r="N41" s="232">
        <f>IF('[1]Eingabe Einzelspieler'!$I$155=1,0,IF(K41='[1]Eingabe Einzelspieler'!$I$155,1,0))</f>
        <v>0</v>
      </c>
      <c r="O41" s="232">
        <f>IF(N41=1,LARGE(D41:I41,1),0)</f>
        <v>0</v>
      </c>
      <c r="P41" s="232">
        <f>IF(M41=1,"ADW",J41-O41)</f>
        <v>141</v>
      </c>
      <c r="Q41" s="233">
        <f>P41/(K41-N41)/4</f>
        <v>35.25</v>
      </c>
      <c r="R41" s="234">
        <f>IF(M41=1,100,RANK(P41,$P$40:$P$43,1))</f>
        <v>2</v>
      </c>
      <c r="S41" s="234">
        <f>COUNTIF(R$40:R41,R41)</f>
        <v>1</v>
      </c>
      <c r="T41" s="234">
        <f>R41+S41-1</f>
        <v>2</v>
      </c>
      <c r="U41" s="235">
        <f>IF(M41=1,2500+(T41/10000),P41+(T41/10000)+(L41/10))</f>
        <v>141.0002</v>
      </c>
      <c r="V41" s="231">
        <f>A41</f>
        <v>2</v>
      </c>
      <c r="W41" s="235">
        <f>SMALL(U$40:U$43,A41)</f>
        <v>141.0002</v>
      </c>
      <c r="X41" s="234">
        <f>VLOOKUP(W41,U$40:V$43,$X$1,FALSE)</f>
        <v>2</v>
      </c>
      <c r="Y41" s="220">
        <f>A41</f>
        <v>2</v>
      </c>
      <c r="Z41" s="221">
        <f>IF(VLOOKUP($X41,$A$40:$X$43,Z$1,FALSE)&gt;0,"x",0)</f>
        <v>0</v>
      </c>
      <c r="AA41" s="213" t="str">
        <f t="shared" si="29"/>
        <v>Dunker, Heike</v>
      </c>
      <c r="AB41" s="213" t="str">
        <f t="shared" si="29"/>
        <v>MC 62 Lüdenscheid</v>
      </c>
      <c r="AC41" s="220">
        <f t="shared" si="29"/>
        <v>141</v>
      </c>
      <c r="AD41" s="236">
        <f t="shared" si="29"/>
        <v>0</v>
      </c>
      <c r="AE41" s="237">
        <f t="shared" si="29"/>
        <v>35.25</v>
      </c>
      <c r="AF41" s="220">
        <f t="shared" si="29"/>
        <v>141</v>
      </c>
      <c r="AG41" s="220">
        <f t="shared" si="29"/>
      </c>
      <c r="AH41" s="220">
        <f t="shared" si="29"/>
      </c>
      <c r="AI41" s="220">
        <f t="shared" si="29"/>
      </c>
      <c r="AJ41" s="220">
        <f t="shared" si="29"/>
      </c>
      <c r="AK41" s="220">
        <f t="shared" si="29"/>
      </c>
    </row>
    <row r="42" spans="1:37" ht="12.75">
      <c r="A42" s="213">
        <v>3</v>
      </c>
      <c r="B42" s="230" t="str">
        <f>VLOOKUP($A42,'[1]Eingabe Einzelspieler'!$N$2:$V$154,8,FALSE)</f>
        <v>Koll, Renate</v>
      </c>
      <c r="C42" s="230" t="str">
        <f>VLOOKUP($A42,'[1]Eingabe Einzelspieler'!$N$2:$V$154,9,FALSE)</f>
        <v>MC 62 Lüdenscheid</v>
      </c>
      <c r="D42" s="231">
        <f>IF($B42="",0,VLOOKUP($B42,'[1]Eingabe Einzelspieler'!$A$2:$AF$154,D$1,FALSE))</f>
        <v>134</v>
      </c>
      <c r="E42" s="231">
        <f>IF($B42="",0,VLOOKUP($B42,'[1]Eingabe Einzelspieler'!$A$2:$AF$154,E$1,FALSE))</f>
      </c>
      <c r="F42" s="231">
        <f>IF($B42="",0,VLOOKUP($B42,'[1]Eingabe Einzelspieler'!$A$2:$AF$154,F$1,FALSE))</f>
      </c>
      <c r="G42" s="231">
        <f>IF($B42="",0,VLOOKUP($B42,'[1]Eingabe Einzelspieler'!$A$2:$AF$154,G$1,FALSE))</f>
      </c>
      <c r="H42" s="231">
        <f>IF($B42="",0,VLOOKUP($B42,'[1]Eingabe Einzelspieler'!$A$2:$AF$154,H$1,FALSE))</f>
      </c>
      <c r="I42" s="231">
        <f>IF($B42="",0,VLOOKUP($B42,'[1]Eingabe Einzelspieler'!$A$2:$AF$154,I$1,FALSE))</f>
      </c>
      <c r="J42" s="232">
        <f>SUM(D42:I42)</f>
        <v>134</v>
      </c>
      <c r="K42" s="232">
        <f>COUNTIF(D42:I42,"&gt;0")</f>
        <v>1</v>
      </c>
      <c r="L42" s="232">
        <f>IF($B42="",0,VLOOKUP($B42,'[1]Eingabe Einzelspieler'!$A$2:$P$154,L$1,FALSE))</f>
        <v>0</v>
      </c>
      <c r="M42" s="232">
        <f>IF(('[1]Eingabe Einzelspieler'!$I$155-1)&gt;K42,1,"")</f>
      </c>
      <c r="N42" s="232">
        <f>IF('[1]Eingabe Einzelspieler'!$I$155=1,0,IF(K42='[1]Eingabe Einzelspieler'!$I$155,1,0))</f>
        <v>0</v>
      </c>
      <c r="O42" s="232">
        <f>IF(N42=1,LARGE(D42:I42,1),0)</f>
        <v>0</v>
      </c>
      <c r="P42" s="232">
        <f>IF(M42=1,"ADW",J42-O42)</f>
        <v>134</v>
      </c>
      <c r="Q42" s="233">
        <f>P42/(K42-N42)/4</f>
        <v>33.5</v>
      </c>
      <c r="R42" s="234">
        <f>IF(M42=1,100,RANK(P42,$P$40:$P$43,1))</f>
        <v>1</v>
      </c>
      <c r="S42" s="234">
        <f>COUNTIF(R$40:R42,R42)</f>
        <v>1</v>
      </c>
      <c r="T42" s="234">
        <f>R42+S42-1</f>
        <v>1</v>
      </c>
      <c r="U42" s="235">
        <f>IF(M42=1,2500+(T42/10000),P42+(T42/10000)+(L42/10))</f>
        <v>134.0001</v>
      </c>
      <c r="V42" s="231">
        <f>A42</f>
        <v>3</v>
      </c>
      <c r="W42" s="235">
        <f>SMALL(U$40:U$43,A42)</f>
        <v>150.0003</v>
      </c>
      <c r="X42" s="234">
        <f>VLOOKUP(W42,U$40:V$43,$X$1,FALSE)</f>
        <v>4</v>
      </c>
      <c r="Y42" s="220">
        <f>A42</f>
        <v>3</v>
      </c>
      <c r="Z42" s="221">
        <f>IF(VLOOKUP($X42,$A$40:$X$43,Z$1,FALSE)&gt;0,"x",0)</f>
        <v>0</v>
      </c>
      <c r="AA42" s="213" t="str">
        <f t="shared" si="29"/>
        <v>Romberg, Silvia</v>
      </c>
      <c r="AB42" s="213" t="str">
        <f t="shared" si="29"/>
        <v>1. KGC Mönchengladbach</v>
      </c>
      <c r="AC42" s="220">
        <f t="shared" si="29"/>
        <v>150</v>
      </c>
      <c r="AD42" s="236">
        <f t="shared" si="29"/>
        <v>0</v>
      </c>
      <c r="AE42" s="237">
        <f t="shared" si="29"/>
        <v>37.5</v>
      </c>
      <c r="AF42" s="220">
        <f t="shared" si="29"/>
        <v>150</v>
      </c>
      <c r="AG42" s="220">
        <f t="shared" si="29"/>
      </c>
      <c r="AH42" s="220">
        <f t="shared" si="29"/>
      </c>
      <c r="AI42" s="220">
        <f t="shared" si="29"/>
      </c>
      <c r="AJ42" s="220">
        <f t="shared" si="29"/>
      </c>
      <c r="AK42" s="220">
        <f t="shared" si="29"/>
      </c>
    </row>
    <row r="43" spans="1:37" ht="12.75">
      <c r="A43" s="213">
        <v>4</v>
      </c>
      <c r="B43" s="230" t="str">
        <f>VLOOKUP($A43,'[1]Eingabe Einzelspieler'!$N$2:$V$154,8,FALSE)</f>
        <v>Romberg, Silvia</v>
      </c>
      <c r="C43" s="230" t="str">
        <f>VLOOKUP($A43,'[1]Eingabe Einzelspieler'!$N$2:$V$154,9,FALSE)</f>
        <v>1. KGC Mönchengladbach</v>
      </c>
      <c r="D43" s="231">
        <f>IF($B43="",0,VLOOKUP($B43,'[1]Eingabe Einzelspieler'!$A$2:$AF$154,D$1,FALSE))</f>
        <v>150</v>
      </c>
      <c r="E43" s="231">
        <f>IF($B43="",0,VLOOKUP($B43,'[1]Eingabe Einzelspieler'!$A$2:$AF$154,E$1,FALSE))</f>
      </c>
      <c r="F43" s="231">
        <f>IF($B43="",0,VLOOKUP($B43,'[1]Eingabe Einzelspieler'!$A$2:$AF$154,F$1,FALSE))</f>
      </c>
      <c r="G43" s="231">
        <f>IF($B43="",0,VLOOKUP($B43,'[1]Eingabe Einzelspieler'!$A$2:$AF$154,G$1,FALSE))</f>
      </c>
      <c r="H43" s="231">
        <f>IF($B43="",0,VLOOKUP($B43,'[1]Eingabe Einzelspieler'!$A$2:$AF$154,H$1,FALSE))</f>
      </c>
      <c r="I43" s="231">
        <f>IF($B43="",0,VLOOKUP($B43,'[1]Eingabe Einzelspieler'!$A$2:$AF$154,I$1,FALSE))</f>
      </c>
      <c r="J43" s="232">
        <f>SUM(D43:I43)</f>
        <v>150</v>
      </c>
      <c r="K43" s="232">
        <f>COUNTIF(D43:I43,"&gt;0")</f>
        <v>1</v>
      </c>
      <c r="L43" s="232">
        <f>IF($B43="",0,VLOOKUP($B43,'[1]Eingabe Einzelspieler'!$A$2:$P$154,L$1,FALSE))</f>
        <v>0</v>
      </c>
      <c r="M43" s="232">
        <f>IF(('[1]Eingabe Einzelspieler'!$I$155-1)&gt;K43,1,"")</f>
      </c>
      <c r="N43" s="232">
        <f>IF('[1]Eingabe Einzelspieler'!$I$155=1,0,IF(K43='[1]Eingabe Einzelspieler'!$I$155,1,0))</f>
        <v>0</v>
      </c>
      <c r="O43" s="232">
        <f>IF(N43=1,LARGE(D43:I43,1),0)</f>
        <v>0</v>
      </c>
      <c r="P43" s="232">
        <f>IF(M43=1,"ADW",J43-O43)</f>
        <v>150</v>
      </c>
      <c r="Q43" s="233">
        <f>P43/(K43-N43)/4</f>
        <v>37.5</v>
      </c>
      <c r="R43" s="234">
        <f>IF(M43=1,100,RANK(P43,$P$40:$P$43,1))</f>
        <v>3</v>
      </c>
      <c r="S43" s="234">
        <f>COUNTIF(R$40:R43,R43)</f>
        <v>1</v>
      </c>
      <c r="T43" s="234">
        <f>R43+S43-1</f>
        <v>3</v>
      </c>
      <c r="U43" s="235">
        <f>IF(M43=1,2500+(T43/10000),P43+(T43/10000)+(L43/10))</f>
        <v>150.0003</v>
      </c>
      <c r="V43" s="231">
        <f>A43</f>
        <v>4</v>
      </c>
      <c r="W43" s="235">
        <f>SMALL(U$40:U$43,A43)</f>
        <v>158.0004</v>
      </c>
      <c r="X43" s="234">
        <f>VLOOKUP(W43,U$40:V$43,$X$1,FALSE)</f>
        <v>1</v>
      </c>
      <c r="Y43" s="220">
        <f>A43</f>
        <v>4</v>
      </c>
      <c r="Z43" s="221">
        <f>IF(VLOOKUP($X43,$A$40:$X$43,Z$1,FALSE)&gt;0,"x",0)</f>
        <v>0</v>
      </c>
      <c r="AA43" s="213" t="str">
        <f t="shared" si="29"/>
        <v>Inck, Alwine</v>
      </c>
      <c r="AB43" s="213" t="str">
        <f t="shared" si="29"/>
        <v>BGC Bergisch Gladbach</v>
      </c>
      <c r="AC43" s="220">
        <f t="shared" si="29"/>
        <v>158</v>
      </c>
      <c r="AD43" s="236">
        <f t="shared" si="29"/>
        <v>0</v>
      </c>
      <c r="AE43" s="237">
        <f t="shared" si="29"/>
        <v>39.5</v>
      </c>
      <c r="AF43" s="220">
        <f t="shared" si="29"/>
        <v>158</v>
      </c>
      <c r="AG43" s="220">
        <f t="shared" si="29"/>
      </c>
      <c r="AH43" s="220">
        <f t="shared" si="29"/>
      </c>
      <c r="AI43" s="220">
        <f t="shared" si="29"/>
      </c>
      <c r="AJ43" s="220">
        <f t="shared" si="29"/>
      </c>
      <c r="AK43" s="220">
        <f t="shared" si="29"/>
      </c>
    </row>
    <row r="44" ht="12.75">
      <c r="W44" s="239"/>
    </row>
    <row r="45" spans="1:26" ht="12.75">
      <c r="A45" s="230">
        <f>'[1]Eingabe Einzelspieler'!O154</f>
        <v>6</v>
      </c>
      <c r="B45" s="242" t="s">
        <v>182</v>
      </c>
      <c r="W45" s="239"/>
      <c r="Y45" s="217" t="str">
        <f>B45</f>
        <v>Senioren männlich II</v>
      </c>
      <c r="Z45" s="227"/>
    </row>
    <row r="46" spans="1:37" ht="12.75">
      <c r="A46" s="213">
        <v>1</v>
      </c>
      <c r="B46" s="230" t="str">
        <f>VLOOKUP($A46,'[1]Eingabe Einzelspieler'!$O$2:$V$154,7,FALSE)</f>
        <v>Lenk, Rolf</v>
      </c>
      <c r="C46" s="230" t="str">
        <f>VLOOKUP($A46,'[1]Eingabe Einzelspieler'!$O$2:$V$154,8,FALSE)</f>
        <v>MGC AS Witten</v>
      </c>
      <c r="D46" s="231">
        <f>IF($B46="",0,VLOOKUP($B46,'[1]Eingabe Einzelspieler'!$A$2:$AF$154,D$1,FALSE))</f>
        <v>135</v>
      </c>
      <c r="E46" s="231">
        <f>IF($B46="",0,VLOOKUP($B46,'[1]Eingabe Einzelspieler'!$A$2:$AF$154,E$1,FALSE))</f>
      </c>
      <c r="F46" s="231">
        <f>IF($B46="",0,VLOOKUP($B46,'[1]Eingabe Einzelspieler'!$A$2:$AF$154,F$1,FALSE))</f>
      </c>
      <c r="G46" s="231">
        <f>IF($B46="",0,VLOOKUP($B46,'[1]Eingabe Einzelspieler'!$A$2:$AF$154,G$1,FALSE))</f>
      </c>
      <c r="H46" s="231">
        <f>IF($B46="",0,VLOOKUP($B46,'[1]Eingabe Einzelspieler'!$A$2:$AF$154,H$1,FALSE))</f>
      </c>
      <c r="I46" s="231">
        <f>IF($B46="",0,VLOOKUP($B46,'[1]Eingabe Einzelspieler'!$A$2:$AF$154,I$1,FALSE))</f>
      </c>
      <c r="J46" s="232">
        <f aca="true" t="shared" si="30" ref="J46:J51">SUM(D46:I46)</f>
        <v>135</v>
      </c>
      <c r="K46" s="232">
        <f aca="true" t="shared" si="31" ref="K46:K51">COUNTIF(D46:I46,"&gt;0")</f>
        <v>1</v>
      </c>
      <c r="L46" s="232">
        <f>IF($B46="",0,VLOOKUP($B46,'[1]Eingabe Einzelspieler'!$A$2:$P$154,L$1,FALSE))</f>
        <v>0</v>
      </c>
      <c r="M46" s="232">
        <f>IF(('[1]Eingabe Einzelspieler'!$I$155-1)&gt;K46,1,"")</f>
      </c>
      <c r="N46" s="232">
        <f>IF('[1]Eingabe Einzelspieler'!$I$155=1,0,IF(K46='[1]Eingabe Einzelspieler'!$I$155,1,0))</f>
        <v>0</v>
      </c>
      <c r="O46" s="232">
        <f aca="true" t="shared" si="32" ref="O46:O51">IF(N46=1,LARGE(D46:I46,1),0)</f>
        <v>0</v>
      </c>
      <c r="P46" s="232">
        <f aca="true" t="shared" si="33" ref="P46:P51">IF(M46=1,"ADW",J46-O46)</f>
        <v>135</v>
      </c>
      <c r="Q46" s="233">
        <f aca="true" t="shared" si="34" ref="Q46:Q51">P46/(K46-N46)/4</f>
        <v>33.75</v>
      </c>
      <c r="R46" s="234">
        <f aca="true" t="shared" si="35" ref="R46:R51">IF(M46=1,100,RANK(P46,$P$46:$P$51,1))</f>
        <v>5</v>
      </c>
      <c r="S46" s="234">
        <f>COUNTIF(R$46:R46,R46)</f>
        <v>1</v>
      </c>
      <c r="T46" s="234">
        <f aca="true" t="shared" si="36" ref="T46:T51">R46+S46-1</f>
        <v>5</v>
      </c>
      <c r="U46" s="235">
        <f aca="true" t="shared" si="37" ref="U46:U51">IF(M46=1,2500+(T46/10000),P46+(T46/10000)+(L46/10))</f>
        <v>135.0005</v>
      </c>
      <c r="V46" s="231">
        <f aca="true" t="shared" si="38" ref="V46:V51">A46</f>
        <v>1</v>
      </c>
      <c r="W46" s="235">
        <f aca="true" t="shared" si="39" ref="W46:W51">SMALL(U$46:U$51,A46)</f>
        <v>123.0001</v>
      </c>
      <c r="X46" s="234">
        <f aca="true" t="shared" si="40" ref="X46:X51">VLOOKUP(W46,U$46:V$51,$X$1,FALSE)</f>
        <v>5</v>
      </c>
      <c r="Y46" s="220">
        <f aca="true" t="shared" si="41" ref="Y46:Y51">A46</f>
        <v>1</v>
      </c>
      <c r="Z46" s="221">
        <f aca="true" t="shared" si="42" ref="Z46:Z51">IF(VLOOKUP($X46,$A$46:$X$51,Z$1,FALSE)&gt;0,"x",0)</f>
        <v>0</v>
      </c>
      <c r="AA46" s="213" t="str">
        <f aca="true" t="shared" si="43" ref="AA46:AK51">VLOOKUP($X46,$A$46:$X$51,AA$1,FALSE)</f>
        <v>Schenk, Dieter</v>
      </c>
      <c r="AB46" s="213" t="str">
        <f t="shared" si="43"/>
        <v>1. KGC Mönchengladbach</v>
      </c>
      <c r="AC46" s="220">
        <f t="shared" si="43"/>
        <v>123</v>
      </c>
      <c r="AD46" s="236">
        <f t="shared" si="43"/>
        <v>0</v>
      </c>
      <c r="AE46" s="237">
        <f t="shared" si="43"/>
        <v>30.75</v>
      </c>
      <c r="AF46" s="220">
        <f t="shared" si="43"/>
        <v>123</v>
      </c>
      <c r="AG46" s="220">
        <f t="shared" si="43"/>
      </c>
      <c r="AH46" s="220">
        <f t="shared" si="43"/>
      </c>
      <c r="AI46" s="220">
        <f t="shared" si="43"/>
      </c>
      <c r="AJ46" s="220">
        <f t="shared" si="43"/>
      </c>
      <c r="AK46" s="220">
        <f t="shared" si="43"/>
      </c>
    </row>
    <row r="47" spans="1:37" ht="12.75">
      <c r="A47" s="213">
        <v>2</v>
      </c>
      <c r="B47" s="230" t="str">
        <f>VLOOKUP($A47,'[1]Eingabe Einzelspieler'!$O$2:$V$154,7,FALSE)</f>
        <v>Schumacher, Klaus</v>
      </c>
      <c r="C47" s="230" t="str">
        <f>VLOOKUP($A47,'[1]Eingabe Einzelspieler'!$O$2:$V$154,8,FALSE)</f>
        <v>BGC Bergisch Gladbach</v>
      </c>
      <c r="D47" s="231">
        <f>IF($B47="",0,VLOOKUP($B47,'[1]Eingabe Einzelspieler'!$A$2:$AF$154,D$1,FALSE))</f>
        <v>127</v>
      </c>
      <c r="E47" s="231">
        <f>IF($B47="",0,VLOOKUP($B47,'[1]Eingabe Einzelspieler'!$A$2:$AF$154,E$1,FALSE))</f>
      </c>
      <c r="F47" s="231">
        <f>IF($B47="",0,VLOOKUP($B47,'[1]Eingabe Einzelspieler'!$A$2:$AF$154,F$1,FALSE))</f>
      </c>
      <c r="G47" s="231">
        <f>IF($B47="",0,VLOOKUP($B47,'[1]Eingabe Einzelspieler'!$A$2:$AF$154,G$1,FALSE))</f>
      </c>
      <c r="H47" s="231">
        <f>IF($B47="",0,VLOOKUP($B47,'[1]Eingabe Einzelspieler'!$A$2:$AF$154,H$1,FALSE))</f>
      </c>
      <c r="I47" s="231">
        <f>IF($B47="",0,VLOOKUP($B47,'[1]Eingabe Einzelspieler'!$A$2:$AF$154,I$1,FALSE))</f>
      </c>
      <c r="J47" s="232">
        <f t="shared" si="30"/>
        <v>127</v>
      </c>
      <c r="K47" s="232">
        <f t="shared" si="31"/>
        <v>1</v>
      </c>
      <c r="L47" s="232">
        <f>IF($B47="",0,VLOOKUP($B47,'[1]Eingabe Einzelspieler'!$A$2:$P$154,L$1,FALSE))</f>
        <v>0</v>
      </c>
      <c r="M47" s="232">
        <f>IF(('[1]Eingabe Einzelspieler'!$I$155-1)&gt;K47,1,"")</f>
      </c>
      <c r="N47" s="232">
        <f>IF('[1]Eingabe Einzelspieler'!$I$155=1,0,IF(K47='[1]Eingabe Einzelspieler'!$I$155,1,0))</f>
        <v>0</v>
      </c>
      <c r="O47" s="232">
        <f t="shared" si="32"/>
        <v>0</v>
      </c>
      <c r="P47" s="232">
        <f t="shared" si="33"/>
        <v>127</v>
      </c>
      <c r="Q47" s="233">
        <f t="shared" si="34"/>
        <v>31.75</v>
      </c>
      <c r="R47" s="234">
        <f t="shared" si="35"/>
        <v>2</v>
      </c>
      <c r="S47" s="234">
        <f>COUNTIF(R$46:R47,R47)</f>
        <v>1</v>
      </c>
      <c r="T47" s="234">
        <f t="shared" si="36"/>
        <v>2</v>
      </c>
      <c r="U47" s="235">
        <f t="shared" si="37"/>
        <v>127.0002</v>
      </c>
      <c r="V47" s="231">
        <f t="shared" si="38"/>
        <v>2</v>
      </c>
      <c r="W47" s="235">
        <f t="shared" si="39"/>
        <v>127.0002</v>
      </c>
      <c r="X47" s="234">
        <f t="shared" si="40"/>
        <v>2</v>
      </c>
      <c r="Y47" s="220">
        <f t="shared" si="41"/>
        <v>2</v>
      </c>
      <c r="Z47" s="221">
        <f t="shared" si="42"/>
        <v>0</v>
      </c>
      <c r="AA47" s="213" t="str">
        <f t="shared" si="43"/>
        <v>Schumacher, Klaus</v>
      </c>
      <c r="AB47" s="213" t="str">
        <f t="shared" si="43"/>
        <v>BGC Bergisch Gladbach</v>
      </c>
      <c r="AC47" s="220">
        <f t="shared" si="43"/>
        <v>127</v>
      </c>
      <c r="AD47" s="236">
        <f t="shared" si="43"/>
        <v>0</v>
      </c>
      <c r="AE47" s="237">
        <f t="shared" si="43"/>
        <v>31.75</v>
      </c>
      <c r="AF47" s="220">
        <f t="shared" si="43"/>
        <v>127</v>
      </c>
      <c r="AG47" s="220">
        <f t="shared" si="43"/>
      </c>
      <c r="AH47" s="220">
        <f t="shared" si="43"/>
      </c>
      <c r="AI47" s="220">
        <f t="shared" si="43"/>
      </c>
      <c r="AJ47" s="220">
        <f t="shared" si="43"/>
      </c>
      <c r="AK47" s="220">
        <f t="shared" si="43"/>
      </c>
    </row>
    <row r="48" spans="1:37" ht="12.75">
      <c r="A48" s="213">
        <v>3</v>
      </c>
      <c r="B48" s="230" t="str">
        <f>VLOOKUP($A48,'[1]Eingabe Einzelspieler'!$O$2:$V$154,7,FALSE)</f>
        <v>Pondruff, Klaus</v>
      </c>
      <c r="C48" s="230" t="str">
        <f>VLOOKUP($A48,'[1]Eingabe Einzelspieler'!$O$2:$V$154,8,FALSE)</f>
        <v>MC 62 Lüdenscheid</v>
      </c>
      <c r="D48" s="231">
        <f>IF($B48="",0,VLOOKUP($B48,'[1]Eingabe Einzelspieler'!$A$2:$AF$154,D$1,FALSE))</f>
        <v>134</v>
      </c>
      <c r="E48" s="231">
        <f>IF($B48="",0,VLOOKUP($B48,'[1]Eingabe Einzelspieler'!$A$2:$AF$154,E$1,FALSE))</f>
      </c>
      <c r="F48" s="231">
        <f>IF($B48="",0,VLOOKUP($B48,'[1]Eingabe Einzelspieler'!$A$2:$AF$154,F$1,FALSE))</f>
      </c>
      <c r="G48" s="231">
        <f>IF($B48="",0,VLOOKUP($B48,'[1]Eingabe Einzelspieler'!$A$2:$AF$154,G$1,FALSE))</f>
      </c>
      <c r="H48" s="231">
        <f>IF($B48="",0,VLOOKUP($B48,'[1]Eingabe Einzelspieler'!$A$2:$AF$154,H$1,FALSE))</f>
      </c>
      <c r="I48" s="231">
        <f>IF($B48="",0,VLOOKUP($B48,'[1]Eingabe Einzelspieler'!$A$2:$AF$154,I$1,FALSE))</f>
      </c>
      <c r="J48" s="232">
        <f t="shared" si="30"/>
        <v>134</v>
      </c>
      <c r="K48" s="232">
        <f t="shared" si="31"/>
        <v>1</v>
      </c>
      <c r="L48" s="232">
        <f>IF($B48="",0,VLOOKUP($B48,'[1]Eingabe Einzelspieler'!$A$2:$P$154,L$1,FALSE))</f>
        <v>0</v>
      </c>
      <c r="M48" s="232">
        <f>IF(('[1]Eingabe Einzelspieler'!$I$155-1)&gt;K48,1,"")</f>
      </c>
      <c r="N48" s="232">
        <f>IF('[1]Eingabe Einzelspieler'!$I$155=1,0,IF(K48='[1]Eingabe Einzelspieler'!$I$155,1,0))</f>
        <v>0</v>
      </c>
      <c r="O48" s="232">
        <f t="shared" si="32"/>
        <v>0</v>
      </c>
      <c r="P48" s="232">
        <f t="shared" si="33"/>
        <v>134</v>
      </c>
      <c r="Q48" s="233">
        <f t="shared" si="34"/>
        <v>33.5</v>
      </c>
      <c r="R48" s="234">
        <f t="shared" si="35"/>
        <v>4</v>
      </c>
      <c r="S48" s="234">
        <f>COUNTIF(R$46:R48,R48)</f>
        <v>1</v>
      </c>
      <c r="T48" s="234">
        <f t="shared" si="36"/>
        <v>4</v>
      </c>
      <c r="U48" s="235">
        <f t="shared" si="37"/>
        <v>134.0004</v>
      </c>
      <c r="V48" s="231">
        <f t="shared" si="38"/>
        <v>3</v>
      </c>
      <c r="W48" s="235">
        <f t="shared" si="39"/>
        <v>131.0003</v>
      </c>
      <c r="X48" s="234">
        <f t="shared" si="40"/>
        <v>4</v>
      </c>
      <c r="Y48" s="220">
        <f t="shared" si="41"/>
        <v>3</v>
      </c>
      <c r="Z48" s="221">
        <f t="shared" si="42"/>
        <v>0</v>
      </c>
      <c r="AA48" s="213" t="str">
        <f t="shared" si="43"/>
        <v>Zeisler, Werner</v>
      </c>
      <c r="AB48" s="213" t="str">
        <f t="shared" si="43"/>
        <v>MC 62 Lüdenscheid</v>
      </c>
      <c r="AC48" s="220">
        <f t="shared" si="43"/>
        <v>131</v>
      </c>
      <c r="AD48" s="236">
        <f t="shared" si="43"/>
        <v>0</v>
      </c>
      <c r="AE48" s="237">
        <f t="shared" si="43"/>
        <v>32.75</v>
      </c>
      <c r="AF48" s="220">
        <f t="shared" si="43"/>
        <v>131</v>
      </c>
      <c r="AG48" s="220">
        <f t="shared" si="43"/>
      </c>
      <c r="AH48" s="220">
        <f t="shared" si="43"/>
      </c>
      <c r="AI48" s="220">
        <f t="shared" si="43"/>
      </c>
      <c r="AJ48" s="220">
        <f t="shared" si="43"/>
      </c>
      <c r="AK48" s="220">
        <f t="shared" si="43"/>
      </c>
    </row>
    <row r="49" spans="1:37" ht="12.75">
      <c r="A49" s="213">
        <v>4</v>
      </c>
      <c r="B49" s="230" t="str">
        <f>VLOOKUP($A49,'[1]Eingabe Einzelspieler'!$O$2:$V$154,7,FALSE)</f>
        <v>Zeisler, Werner</v>
      </c>
      <c r="C49" s="230" t="str">
        <f>VLOOKUP($A49,'[1]Eingabe Einzelspieler'!$O$2:$V$154,8,FALSE)</f>
        <v>MC 62 Lüdenscheid</v>
      </c>
      <c r="D49" s="231">
        <f>IF($B49="",0,VLOOKUP($B49,'[1]Eingabe Einzelspieler'!$A$2:$AF$154,D$1,FALSE))</f>
        <v>131</v>
      </c>
      <c r="E49" s="231">
        <f>IF($B49="",0,VLOOKUP($B49,'[1]Eingabe Einzelspieler'!$A$2:$AF$154,E$1,FALSE))</f>
      </c>
      <c r="F49" s="231">
        <f>IF($B49="",0,VLOOKUP($B49,'[1]Eingabe Einzelspieler'!$A$2:$AF$154,F$1,FALSE))</f>
      </c>
      <c r="G49" s="231">
        <f>IF($B49="",0,VLOOKUP($B49,'[1]Eingabe Einzelspieler'!$A$2:$AF$154,G$1,FALSE))</f>
      </c>
      <c r="H49" s="231">
        <f>IF($B49="",0,VLOOKUP($B49,'[1]Eingabe Einzelspieler'!$A$2:$AF$154,H$1,FALSE))</f>
      </c>
      <c r="I49" s="231">
        <f>IF($B49="",0,VLOOKUP($B49,'[1]Eingabe Einzelspieler'!$A$2:$AF$154,I$1,FALSE))</f>
      </c>
      <c r="J49" s="232">
        <f t="shared" si="30"/>
        <v>131</v>
      </c>
      <c r="K49" s="232">
        <f t="shared" si="31"/>
        <v>1</v>
      </c>
      <c r="L49" s="232">
        <f>IF($B49="",0,VLOOKUP($B49,'[1]Eingabe Einzelspieler'!$A$2:$P$154,L$1,FALSE))</f>
        <v>0</v>
      </c>
      <c r="M49" s="232">
        <f>IF(('[1]Eingabe Einzelspieler'!$I$155-1)&gt;K49,1,"")</f>
      </c>
      <c r="N49" s="232">
        <f>IF('[1]Eingabe Einzelspieler'!$I$155=1,0,IF(K49='[1]Eingabe Einzelspieler'!$I$155,1,0))</f>
        <v>0</v>
      </c>
      <c r="O49" s="232">
        <f t="shared" si="32"/>
        <v>0</v>
      </c>
      <c r="P49" s="232">
        <f t="shared" si="33"/>
        <v>131</v>
      </c>
      <c r="Q49" s="233">
        <f t="shared" si="34"/>
        <v>32.75</v>
      </c>
      <c r="R49" s="234">
        <f t="shared" si="35"/>
        <v>3</v>
      </c>
      <c r="S49" s="234">
        <f>COUNTIF(R$46:R49,R49)</f>
        <v>1</v>
      </c>
      <c r="T49" s="234">
        <f t="shared" si="36"/>
        <v>3</v>
      </c>
      <c r="U49" s="235">
        <f t="shared" si="37"/>
        <v>131.0003</v>
      </c>
      <c r="V49" s="231">
        <f t="shared" si="38"/>
        <v>4</v>
      </c>
      <c r="W49" s="235">
        <f t="shared" si="39"/>
        <v>134.0004</v>
      </c>
      <c r="X49" s="234">
        <f t="shared" si="40"/>
        <v>3</v>
      </c>
      <c r="Y49" s="220">
        <f t="shared" si="41"/>
        <v>4</v>
      </c>
      <c r="Z49" s="221">
        <f t="shared" si="42"/>
        <v>0</v>
      </c>
      <c r="AA49" s="213" t="str">
        <f t="shared" si="43"/>
        <v>Pondruff, Klaus</v>
      </c>
      <c r="AB49" s="213" t="str">
        <f t="shared" si="43"/>
        <v>MC 62 Lüdenscheid</v>
      </c>
      <c r="AC49" s="220">
        <f t="shared" si="43"/>
        <v>134</v>
      </c>
      <c r="AD49" s="236">
        <f t="shared" si="43"/>
        <v>0</v>
      </c>
      <c r="AE49" s="237">
        <f t="shared" si="43"/>
        <v>33.5</v>
      </c>
      <c r="AF49" s="220">
        <f t="shared" si="43"/>
        <v>134</v>
      </c>
      <c r="AG49" s="220">
        <f t="shared" si="43"/>
      </c>
      <c r="AH49" s="220">
        <f t="shared" si="43"/>
      </c>
      <c r="AI49" s="220">
        <f t="shared" si="43"/>
      </c>
      <c r="AJ49" s="220">
        <f t="shared" si="43"/>
      </c>
      <c r="AK49" s="220">
        <f t="shared" si="43"/>
      </c>
    </row>
    <row r="50" spans="1:37" ht="12.75">
      <c r="A50" s="213">
        <v>5</v>
      </c>
      <c r="B50" s="230" t="str">
        <f>VLOOKUP($A50,'[1]Eingabe Einzelspieler'!$O$2:$V$154,7,FALSE)</f>
        <v>Schenk, Dieter</v>
      </c>
      <c r="C50" s="230" t="str">
        <f>VLOOKUP($A50,'[1]Eingabe Einzelspieler'!$O$2:$V$154,8,FALSE)</f>
        <v>1. KGC Mönchengladbach</v>
      </c>
      <c r="D50" s="231">
        <f>IF($B50="",0,VLOOKUP($B50,'[1]Eingabe Einzelspieler'!$A$2:$AF$154,D$1,FALSE))</f>
        <v>123</v>
      </c>
      <c r="E50" s="231">
        <f>IF($B50="",0,VLOOKUP($B50,'[1]Eingabe Einzelspieler'!$A$2:$AF$154,E$1,FALSE))</f>
      </c>
      <c r="F50" s="231">
        <f>IF($B50="",0,VLOOKUP($B50,'[1]Eingabe Einzelspieler'!$A$2:$AF$154,F$1,FALSE))</f>
      </c>
      <c r="G50" s="231">
        <f>IF($B50="",0,VLOOKUP($B50,'[1]Eingabe Einzelspieler'!$A$2:$AF$154,G$1,FALSE))</f>
      </c>
      <c r="H50" s="231">
        <f>IF($B50="",0,VLOOKUP($B50,'[1]Eingabe Einzelspieler'!$A$2:$AF$154,H$1,FALSE))</f>
      </c>
      <c r="I50" s="231">
        <f>IF($B50="",0,VLOOKUP($B50,'[1]Eingabe Einzelspieler'!$A$2:$AF$154,I$1,FALSE))</f>
      </c>
      <c r="J50" s="232">
        <f t="shared" si="30"/>
        <v>123</v>
      </c>
      <c r="K50" s="232">
        <f t="shared" si="31"/>
        <v>1</v>
      </c>
      <c r="L50" s="232">
        <f>IF($B50="",0,VLOOKUP($B50,'[1]Eingabe Einzelspieler'!$A$2:$P$154,L$1,FALSE))</f>
        <v>0</v>
      </c>
      <c r="M50" s="232">
        <f>IF(('[1]Eingabe Einzelspieler'!$I$155-1)&gt;K50,1,"")</f>
      </c>
      <c r="N50" s="232">
        <f>IF('[1]Eingabe Einzelspieler'!$I$155=1,0,IF(K50='[1]Eingabe Einzelspieler'!$I$155,1,0))</f>
        <v>0</v>
      </c>
      <c r="O50" s="232">
        <f t="shared" si="32"/>
        <v>0</v>
      </c>
      <c r="P50" s="232">
        <f t="shared" si="33"/>
        <v>123</v>
      </c>
      <c r="Q50" s="233">
        <f t="shared" si="34"/>
        <v>30.75</v>
      </c>
      <c r="R50" s="234">
        <f t="shared" si="35"/>
        <v>1</v>
      </c>
      <c r="S50" s="234">
        <f>COUNTIF(R$46:R50,R50)</f>
        <v>1</v>
      </c>
      <c r="T50" s="234">
        <f t="shared" si="36"/>
        <v>1</v>
      </c>
      <c r="U50" s="235">
        <f t="shared" si="37"/>
        <v>123.0001</v>
      </c>
      <c r="V50" s="231">
        <f t="shared" si="38"/>
        <v>5</v>
      </c>
      <c r="W50" s="235">
        <f t="shared" si="39"/>
        <v>135.0005</v>
      </c>
      <c r="X50" s="234">
        <f t="shared" si="40"/>
        <v>1</v>
      </c>
      <c r="Y50" s="220">
        <f t="shared" si="41"/>
        <v>5</v>
      </c>
      <c r="Z50" s="221">
        <f t="shared" si="42"/>
        <v>0</v>
      </c>
      <c r="AA50" s="213" t="str">
        <f t="shared" si="43"/>
        <v>Lenk, Rolf</v>
      </c>
      <c r="AB50" s="213" t="str">
        <f t="shared" si="43"/>
        <v>MGC AS Witten</v>
      </c>
      <c r="AC50" s="220">
        <f t="shared" si="43"/>
        <v>135</v>
      </c>
      <c r="AD50" s="236">
        <f t="shared" si="43"/>
        <v>0</v>
      </c>
      <c r="AE50" s="237">
        <f t="shared" si="43"/>
        <v>33.75</v>
      </c>
      <c r="AF50" s="220">
        <f t="shared" si="43"/>
        <v>135</v>
      </c>
      <c r="AG50" s="220">
        <f t="shared" si="43"/>
      </c>
      <c r="AH50" s="220">
        <f t="shared" si="43"/>
      </c>
      <c r="AI50" s="220">
        <f t="shared" si="43"/>
      </c>
      <c r="AJ50" s="220">
        <f t="shared" si="43"/>
      </c>
      <c r="AK50" s="220">
        <f t="shared" si="43"/>
      </c>
    </row>
    <row r="51" spans="1:37" ht="12.75">
      <c r="A51" s="213">
        <v>6</v>
      </c>
      <c r="B51" s="230" t="str">
        <f>VLOOKUP($A51,'[1]Eingabe Einzelspieler'!$O$2:$V$154,7,FALSE)</f>
        <v>Mühlen, Heiner</v>
      </c>
      <c r="C51" s="230" t="str">
        <f>VLOOKUP($A51,'[1]Eingabe Einzelspieler'!$O$2:$V$154,8,FALSE)</f>
        <v>1. KGC Mönchengladbach</v>
      </c>
      <c r="D51" s="231">
        <f>IF($B51="",0,VLOOKUP($B51,'[1]Eingabe Einzelspieler'!$A$2:$AF$154,D$1,FALSE))</f>
        <v>139</v>
      </c>
      <c r="E51" s="231">
        <f>IF($B51="",0,VLOOKUP($B51,'[1]Eingabe Einzelspieler'!$A$2:$AF$154,E$1,FALSE))</f>
      </c>
      <c r="F51" s="231">
        <f>IF($B51="",0,VLOOKUP($B51,'[1]Eingabe Einzelspieler'!$A$2:$AF$154,F$1,FALSE))</f>
      </c>
      <c r="G51" s="231">
        <f>IF($B51="",0,VLOOKUP($B51,'[1]Eingabe Einzelspieler'!$A$2:$AF$154,G$1,FALSE))</f>
      </c>
      <c r="H51" s="231">
        <f>IF($B51="",0,VLOOKUP($B51,'[1]Eingabe Einzelspieler'!$A$2:$AF$154,H$1,FALSE))</f>
      </c>
      <c r="I51" s="231">
        <f>IF($B51="",0,VLOOKUP($B51,'[1]Eingabe Einzelspieler'!$A$2:$AF$154,I$1,FALSE))</f>
      </c>
      <c r="J51" s="232">
        <f t="shared" si="30"/>
        <v>139</v>
      </c>
      <c r="K51" s="232">
        <f t="shared" si="31"/>
        <v>1</v>
      </c>
      <c r="L51" s="232">
        <f>IF($B51="",0,VLOOKUP($B51,'[1]Eingabe Einzelspieler'!$A$2:$P$154,L$1,FALSE))</f>
        <v>0</v>
      </c>
      <c r="M51" s="232">
        <f>IF(('[1]Eingabe Einzelspieler'!$I$155-1)&gt;K51,1,"")</f>
      </c>
      <c r="N51" s="232">
        <f>IF('[1]Eingabe Einzelspieler'!$I$155=1,0,IF(K51='[1]Eingabe Einzelspieler'!$I$155,1,0))</f>
        <v>0</v>
      </c>
      <c r="O51" s="232">
        <f t="shared" si="32"/>
        <v>0</v>
      </c>
      <c r="P51" s="232">
        <f t="shared" si="33"/>
        <v>139</v>
      </c>
      <c r="Q51" s="233">
        <f t="shared" si="34"/>
        <v>34.75</v>
      </c>
      <c r="R51" s="234">
        <f t="shared" si="35"/>
        <v>6</v>
      </c>
      <c r="S51" s="234">
        <f>COUNTIF(R$46:R51,R51)</f>
        <v>1</v>
      </c>
      <c r="T51" s="234">
        <f t="shared" si="36"/>
        <v>6</v>
      </c>
      <c r="U51" s="235">
        <f t="shared" si="37"/>
        <v>139.0006</v>
      </c>
      <c r="V51" s="231">
        <f t="shared" si="38"/>
        <v>6</v>
      </c>
      <c r="W51" s="235">
        <f t="shared" si="39"/>
        <v>139.0006</v>
      </c>
      <c r="X51" s="234">
        <f t="shared" si="40"/>
        <v>6</v>
      </c>
      <c r="Y51" s="220">
        <f t="shared" si="41"/>
        <v>6</v>
      </c>
      <c r="Z51" s="221">
        <f t="shared" si="42"/>
        <v>0</v>
      </c>
      <c r="AA51" s="213" t="str">
        <f t="shared" si="43"/>
        <v>Mühlen, Heiner</v>
      </c>
      <c r="AB51" s="213" t="str">
        <f t="shared" si="43"/>
        <v>1. KGC Mönchengladbach</v>
      </c>
      <c r="AC51" s="220">
        <f t="shared" si="43"/>
        <v>139</v>
      </c>
      <c r="AD51" s="236">
        <f t="shared" si="43"/>
        <v>0</v>
      </c>
      <c r="AE51" s="237">
        <f t="shared" si="43"/>
        <v>34.75</v>
      </c>
      <c r="AF51" s="220">
        <f t="shared" si="43"/>
        <v>139</v>
      </c>
      <c r="AG51" s="220">
        <f t="shared" si="43"/>
      </c>
      <c r="AH51" s="220">
        <f t="shared" si="43"/>
      </c>
      <c r="AI51" s="220">
        <f t="shared" si="43"/>
      </c>
      <c r="AJ51" s="220">
        <f t="shared" si="43"/>
      </c>
      <c r="AK51" s="220">
        <f t="shared" si="43"/>
      </c>
    </row>
    <row r="52" ht="12.75">
      <c r="W52" s="239"/>
    </row>
    <row r="53" spans="1:26" ht="12.75" hidden="1">
      <c r="A53" s="230">
        <f>'[1]Eingabe Einzelspieler'!P154</f>
        <v>0</v>
      </c>
      <c r="B53" s="242" t="s">
        <v>183</v>
      </c>
      <c r="W53" s="239"/>
      <c r="Y53" s="217" t="str">
        <f>B53</f>
        <v>Senioren weiblich II</v>
      </c>
      <c r="Z53" s="227"/>
    </row>
    <row r="54" spans="1:37" ht="12.75" hidden="1">
      <c r="A54" s="213">
        <v>1</v>
      </c>
      <c r="B54" s="230" t="e">
        <f>VLOOKUP($A54,'[1]Eingabe Einzelspieler'!$P$2:$V$154,6,FALSE)</f>
        <v>#N/A</v>
      </c>
      <c r="C54" s="230" t="e">
        <f>VLOOKUP($A54,'[1]Eingabe Einzelspieler'!$P$2:$V$154,7,FALSE)</f>
        <v>#N/A</v>
      </c>
      <c r="D54" s="231" t="e">
        <f>IF($B54="",0,VLOOKUP($B54,'[1]Eingabe Einzelspieler'!$A$2:$AF$154,D$1,FALSE))</f>
        <v>#N/A</v>
      </c>
      <c r="E54" s="231" t="e">
        <f>IF($B54="",0,VLOOKUP($B54,'[1]Eingabe Einzelspieler'!$A$2:$AF$154,E$1,FALSE))</f>
        <v>#N/A</v>
      </c>
      <c r="F54" s="231" t="e">
        <f>IF($B54="",0,VLOOKUP($B54,'[1]Eingabe Einzelspieler'!$A$2:$AF$154,F$1,FALSE))</f>
        <v>#N/A</v>
      </c>
      <c r="G54" s="231" t="e">
        <f>IF($B54="",0,VLOOKUP($B54,'[1]Eingabe Einzelspieler'!$A$2:$AF$154,G$1,FALSE))</f>
        <v>#N/A</v>
      </c>
      <c r="H54" s="231" t="e">
        <f>IF($B54="",0,VLOOKUP($B54,'[1]Eingabe Einzelspieler'!$A$2:$AF$154,H$1,FALSE))</f>
        <v>#N/A</v>
      </c>
      <c r="I54" s="231" t="e">
        <f>IF($B54="",0,VLOOKUP($B54,'[1]Eingabe Einzelspieler'!$A$2:$AF$154,I$1,FALSE))</f>
        <v>#N/A</v>
      </c>
      <c r="J54" s="232" t="e">
        <f>SUM(D54:I54)</f>
        <v>#N/A</v>
      </c>
      <c r="K54" s="232">
        <f>COUNTIF(D54:I54,"&gt;0")</f>
        <v>0</v>
      </c>
      <c r="L54" s="232" t="e">
        <f>IF($B54="",0,VLOOKUP($B54,'[1]Eingabe Einzelspieler'!$A$2:$P$154,L$1,FALSE))</f>
        <v>#N/A</v>
      </c>
      <c r="M54" s="232">
        <f>IF(('[1]Eingabe Einzelspieler'!$I$155-1)&gt;K54,1,"")</f>
      </c>
      <c r="N54" s="232">
        <f>IF('[1]Eingabe Einzelspieler'!$I$155=1,0,IF(K54='[1]Eingabe Einzelspieler'!$I$155,1,0))</f>
        <v>0</v>
      </c>
      <c r="O54" s="232">
        <f>IF(N54=1,LARGE(D54:I54,1),0)</f>
        <v>0</v>
      </c>
      <c r="P54" s="232" t="e">
        <f>IF(M54=1,"ADW",J54-O54)</f>
        <v>#N/A</v>
      </c>
      <c r="Q54" s="233" t="e">
        <f>P54/(K54-N54)/3</f>
        <v>#N/A</v>
      </c>
      <c r="R54" s="234" t="e">
        <f>IF(M54=1,100,RANK(P54,$P$54:$P$55,1))</f>
        <v>#N/A</v>
      </c>
      <c r="S54" s="234">
        <f>COUNTIF(R$54:R54,R54)</f>
        <v>1</v>
      </c>
      <c r="T54" s="234" t="e">
        <f>R54+S54-1</f>
        <v>#N/A</v>
      </c>
      <c r="U54" s="235" t="e">
        <f>IF(M54=1,2500+(T54/10000),P54+(T54/10000)+(L54/10))</f>
        <v>#N/A</v>
      </c>
      <c r="V54" s="231">
        <f>A54</f>
        <v>1</v>
      </c>
      <c r="W54" s="235" t="e">
        <f>SMALL(U$54:U$55,A54)</f>
        <v>#N/A</v>
      </c>
      <c r="X54" s="234" t="e">
        <f>VLOOKUP(W54,U$54:V$55,$X$1,FALSE)</f>
        <v>#N/A</v>
      </c>
      <c r="Y54" s="220">
        <f>A54</f>
        <v>1</v>
      </c>
      <c r="Z54" s="221" t="e">
        <f>IF(VLOOKUP($X54,$A$54:$X$55,Z$1,FALSE)&gt;0,"x",0)</f>
        <v>#N/A</v>
      </c>
      <c r="AA54" s="213" t="e">
        <f aca="true" t="shared" si="44" ref="AA54:AK55">VLOOKUP($X54,$A$54:$X$55,AA$1,FALSE)</f>
        <v>#N/A</v>
      </c>
      <c r="AB54" s="213" t="e">
        <f t="shared" si="44"/>
        <v>#N/A</v>
      </c>
      <c r="AC54" s="220" t="e">
        <f t="shared" si="44"/>
        <v>#N/A</v>
      </c>
      <c r="AD54" s="236" t="e">
        <f t="shared" si="44"/>
        <v>#N/A</v>
      </c>
      <c r="AE54" s="237" t="e">
        <f t="shared" si="44"/>
        <v>#N/A</v>
      </c>
      <c r="AF54" s="220" t="e">
        <f t="shared" si="44"/>
        <v>#N/A</v>
      </c>
      <c r="AG54" s="220" t="e">
        <f t="shared" si="44"/>
        <v>#N/A</v>
      </c>
      <c r="AH54" s="220" t="e">
        <f t="shared" si="44"/>
        <v>#N/A</v>
      </c>
      <c r="AI54" s="220" t="e">
        <f t="shared" si="44"/>
        <v>#N/A</v>
      </c>
      <c r="AJ54" s="220" t="e">
        <f t="shared" si="44"/>
        <v>#N/A</v>
      </c>
      <c r="AK54" s="220" t="e">
        <f t="shared" si="44"/>
        <v>#N/A</v>
      </c>
    </row>
    <row r="55" spans="1:37" s="243" customFormat="1" ht="12.75" hidden="1">
      <c r="A55" s="243">
        <v>1</v>
      </c>
      <c r="B55" s="243" t="e">
        <f>VLOOKUP($A55,'[1]Eingabe Einzelspieler'!$P$2:$V$154,6,FALSE)</f>
        <v>#N/A</v>
      </c>
      <c r="C55" s="243" t="e">
        <f>VLOOKUP($A55,'[1]Eingabe Einzelspieler'!$P$2:$V$154,7,FALSE)</f>
        <v>#N/A</v>
      </c>
      <c r="D55" s="221" t="e">
        <f>IF($B55="",0,VLOOKUP($B55,'[1]Eingabe Einzelspieler'!$A$2:$AF$154,D$1,FALSE))</f>
        <v>#N/A</v>
      </c>
      <c r="E55" s="221" t="e">
        <f>IF($B55="",0,VLOOKUP($B55,'[1]Eingabe Einzelspieler'!$A$2:$AF$154,E$1,FALSE))</f>
        <v>#N/A</v>
      </c>
      <c r="F55" s="221" t="e">
        <f>IF($B55="",0,VLOOKUP($B55,'[1]Eingabe Einzelspieler'!$A$2:$AF$154,F$1,FALSE))</f>
        <v>#N/A</v>
      </c>
      <c r="G55" s="221" t="e">
        <f>IF($B55="",0,VLOOKUP($B55,'[1]Eingabe Einzelspieler'!$A$2:$AF$154,G$1,FALSE))</f>
        <v>#N/A</v>
      </c>
      <c r="H55" s="221" t="e">
        <f>IF($B55="",0,VLOOKUP($B55,'[1]Eingabe Einzelspieler'!$A$2:$AF$154,H$1,FALSE))</f>
        <v>#N/A</v>
      </c>
      <c r="I55" s="221" t="e">
        <f>IF($B55="",0,VLOOKUP($B55,'[1]Eingabe Einzelspieler'!$A$2:$AF$154,I$1,FALSE))</f>
        <v>#N/A</v>
      </c>
      <c r="J55" s="221" t="e">
        <f>SUM(D55:I55)</f>
        <v>#N/A</v>
      </c>
      <c r="K55" s="221">
        <f>COUNTIF(D55:I55,"&gt;0")</f>
        <v>0</v>
      </c>
      <c r="L55" s="221" t="e">
        <f>IF($B55="",0,VLOOKUP($B55,'[1]Eingabe Einzelspieler'!$A$2:$P$154,L$1,FALSE))</f>
        <v>#N/A</v>
      </c>
      <c r="M55" s="221">
        <f>IF(('[1]Eingabe Einzelspieler'!$I$155-1)&gt;K55,1,"")</f>
      </c>
      <c r="N55" s="221">
        <f>IF('[1]Eingabe Einzelspieler'!$I$155=1,0,IF(K55='[1]Eingabe Einzelspieler'!$I$155,1,0))</f>
        <v>0</v>
      </c>
      <c r="O55" s="221">
        <f>IF(N55=1,LARGE(D55:I55,1),0)</f>
        <v>0</v>
      </c>
      <c r="P55" s="221" t="e">
        <f>IF(M55=1,"ADW",J55-O55)</f>
        <v>#N/A</v>
      </c>
      <c r="Q55" s="244" t="e">
        <f>P55/(K55-N55)/3</f>
        <v>#N/A</v>
      </c>
      <c r="R55" s="245" t="e">
        <f>IF(M55=1,100,RANK(P55,$P$54:$P$55,1))</f>
        <v>#N/A</v>
      </c>
      <c r="S55" s="245">
        <f>COUNTIF(R$54:R55,R55)</f>
        <v>2</v>
      </c>
      <c r="T55" s="245" t="e">
        <f>R55+S55-1</f>
        <v>#N/A</v>
      </c>
      <c r="U55" s="246" t="e">
        <f>IF(M55=1,2500+(T55/10000),P55+(T55/10000)+(L55/10))</f>
        <v>#N/A</v>
      </c>
      <c r="V55" s="221">
        <f>A55</f>
        <v>1</v>
      </c>
      <c r="W55" s="246" t="e">
        <f>SMALL(U$54:U$55,A55)</f>
        <v>#N/A</v>
      </c>
      <c r="X55" s="245" t="e">
        <f>VLOOKUP(W55,U$54:V$55,$X$1,FALSE)</f>
        <v>#N/A</v>
      </c>
      <c r="Y55" s="221">
        <f>A55</f>
        <v>1</v>
      </c>
      <c r="Z55" s="221" t="e">
        <f>IF(VLOOKUP($X55,$A$54:$X$55,Z$1,FALSE)&gt;0,"x",0)</f>
        <v>#N/A</v>
      </c>
      <c r="AA55" s="243" t="e">
        <f t="shared" si="44"/>
        <v>#N/A</v>
      </c>
      <c r="AB55" s="243" t="e">
        <f t="shared" si="44"/>
        <v>#N/A</v>
      </c>
      <c r="AC55" s="221" t="e">
        <f t="shared" si="44"/>
        <v>#N/A</v>
      </c>
      <c r="AD55" s="245" t="e">
        <f t="shared" si="44"/>
        <v>#N/A</v>
      </c>
      <c r="AE55" s="244" t="e">
        <f t="shared" si="44"/>
        <v>#N/A</v>
      </c>
      <c r="AF55" s="221" t="e">
        <f t="shared" si="44"/>
        <v>#N/A</v>
      </c>
      <c r="AG55" s="221" t="e">
        <f t="shared" si="44"/>
        <v>#N/A</v>
      </c>
      <c r="AH55" s="221" t="e">
        <f t="shared" si="44"/>
        <v>#N/A</v>
      </c>
      <c r="AI55" s="221" t="e">
        <f t="shared" si="44"/>
        <v>#N/A</v>
      </c>
      <c r="AJ55" s="221" t="e">
        <f t="shared" si="44"/>
        <v>#N/A</v>
      </c>
      <c r="AK55" s="221" t="e">
        <f t="shared" si="44"/>
        <v>#N/A</v>
      </c>
    </row>
    <row r="56" ht="12.75" hidden="1">
      <c r="W56" s="239"/>
    </row>
    <row r="57" spans="1:26" ht="12.75">
      <c r="A57" s="230">
        <f>'[1]Eingabe Einzelspieler'!Q154</f>
        <v>2</v>
      </c>
      <c r="B57" s="242" t="s">
        <v>86</v>
      </c>
      <c r="W57" s="239"/>
      <c r="Y57" s="217" t="str">
        <f>B57&amp;" (max. 2 Streicher)"</f>
        <v>Jugend männlich (max. 2 Streicher)</v>
      </c>
      <c r="Z57" s="227"/>
    </row>
    <row r="58" spans="1:37" ht="12.75">
      <c r="A58" s="213">
        <v>1</v>
      </c>
      <c r="B58" s="230" t="str">
        <f>VLOOKUP($A58,'[1]Eingabe Einzelspieler'!$Q$2:$V$154,5,FALSE)</f>
        <v>Battling, Hendrik</v>
      </c>
      <c r="C58" s="230" t="str">
        <f>VLOOKUP($A58,'[1]Eingabe Einzelspieler'!$Q$2:$V$154,6,FALSE)</f>
        <v>MGC AS Witten</v>
      </c>
      <c r="D58" s="231">
        <f>IF($B58="",0,VLOOKUP($B58,'[1]Eingabe Einzelspieler'!$A$2:$AF$154,D$1,FALSE))</f>
        <v>119</v>
      </c>
      <c r="E58" s="231">
        <f>IF($B58="",0,VLOOKUP($B58,'[1]Eingabe Einzelspieler'!$A$2:$AF$154,E$1,FALSE))</f>
      </c>
      <c r="F58" s="231">
        <f>IF($B58="",0,VLOOKUP($B58,'[1]Eingabe Einzelspieler'!$A$2:$AF$154,F$1,FALSE))</f>
      </c>
      <c r="G58" s="231">
        <f>IF($B58="",0,VLOOKUP($B58,'[1]Eingabe Einzelspieler'!$A$2:$AF$154,G$1,FALSE))</f>
      </c>
      <c r="H58" s="231">
        <f>IF($B58="",0,VLOOKUP($B58,'[1]Eingabe Einzelspieler'!$A$2:$AF$154,H$1,FALSE))</f>
      </c>
      <c r="I58" s="231">
        <f>IF($B58="",0,VLOOKUP($B58,'[1]Eingabe Einzelspieler'!$A$2:$AF$154,I$1,FALSE))</f>
      </c>
      <c r="J58" s="232">
        <f>SUM(D58:I58)</f>
        <v>119</v>
      </c>
      <c r="K58" s="232">
        <f>COUNTIF(D58:I58,"&gt;0")</f>
        <v>1</v>
      </c>
      <c r="L58" s="232">
        <f>IF($B58="",0,VLOOKUP($B58,'[1]Eingabe Einzelspieler'!$A$2:$P$154,L$1,FALSE))</f>
        <v>0</v>
      </c>
      <c r="M58" s="247">
        <f>IF(('[1]Eingabe Einzelspieler'!$I$155-2)&gt;K58,1,"")</f>
      </c>
      <c r="N58" s="248">
        <f>IF(AND('[1]Eingabe Einzelspieler'!$I$155&gt;2,'[1]Eingabe Einzelspieler'!$I$155-K58=0),2,IF(AND('[1]Eingabe Einzelspieler'!$I$155&gt;1,'[1]Eingabe Einzelspieler'!$I$155-K58=0),1,IF(AND('[1]Eingabe Einzelspieler'!$I$155&gt;2,'[1]Eingabe Einzelspieler'!$I$155-K58=1),1,0)))</f>
        <v>0</v>
      </c>
      <c r="O58" s="247">
        <f>IF(N58=2,LARGE(D58:I58,1)+LARGE(D58:I58,2),IF(N58=1,LARGE(D58:I58,1),0))</f>
        <v>0</v>
      </c>
      <c r="P58" s="232">
        <f>IF(M58=1,"ADW",J58-O58)</f>
        <v>119</v>
      </c>
      <c r="Q58" s="233">
        <f>P58/(K58-N58)/4</f>
        <v>29.75</v>
      </c>
      <c r="R58" s="234">
        <f>IF(M58=1,100,RANK(P58,$P$58:$P$59,1))</f>
        <v>2</v>
      </c>
      <c r="S58" s="234">
        <f>COUNTIF(R$58:R58,R58)</f>
        <v>1</v>
      </c>
      <c r="T58" s="234">
        <f>R58+S58-1</f>
        <v>2</v>
      </c>
      <c r="U58" s="235">
        <f>IF(M58=1,2500+(T58/10000),P58+(T58/10000)+(L58/10))</f>
        <v>119.0002</v>
      </c>
      <c r="V58" s="231">
        <f>A58</f>
        <v>1</v>
      </c>
      <c r="W58" s="235">
        <f>SMALL(U$58:U$59,A58)</f>
        <v>111.0001</v>
      </c>
      <c r="X58" s="234">
        <f>VLOOKUP(W58,U$58:V$59,$X$1,FALSE)</f>
        <v>2</v>
      </c>
      <c r="Y58" s="220">
        <f>A58</f>
        <v>1</v>
      </c>
      <c r="Z58" s="221">
        <f>IF(VLOOKUP($X58,$A$58:$X$59,Z$1,FALSE)&gt;0,"x",0)</f>
        <v>0</v>
      </c>
      <c r="AA58" s="213" t="str">
        <f aca="true" t="shared" si="45" ref="AA58:AK59">VLOOKUP($X58,$A$58:$X$59,AA$1,FALSE)</f>
        <v>Kube, Sebastian</v>
      </c>
      <c r="AB58" s="213" t="str">
        <f t="shared" si="45"/>
        <v>MGC AS Witten</v>
      </c>
      <c r="AC58" s="220">
        <f t="shared" si="45"/>
        <v>111</v>
      </c>
      <c r="AD58" s="236">
        <f t="shared" si="45"/>
        <v>0</v>
      </c>
      <c r="AE58" s="237">
        <f t="shared" si="45"/>
        <v>27.75</v>
      </c>
      <c r="AF58" s="220">
        <f t="shared" si="45"/>
        <v>111</v>
      </c>
      <c r="AG58" s="220">
        <f t="shared" si="45"/>
      </c>
      <c r="AH58" s="220">
        <f t="shared" si="45"/>
      </c>
      <c r="AI58" s="220">
        <f t="shared" si="45"/>
      </c>
      <c r="AJ58" s="220">
        <f t="shared" si="45"/>
      </c>
      <c r="AK58" s="220">
        <f t="shared" si="45"/>
      </c>
    </row>
    <row r="59" spans="1:37" ht="12.75">
      <c r="A59" s="213">
        <v>2</v>
      </c>
      <c r="B59" s="230" t="str">
        <f>VLOOKUP($A59,'[1]Eingabe Einzelspieler'!$Q$2:$V$154,5,FALSE)</f>
        <v>Kube, Sebastian</v>
      </c>
      <c r="C59" s="230" t="str">
        <f>VLOOKUP($A59,'[1]Eingabe Einzelspieler'!$Q$2:$V$154,6,FALSE)</f>
        <v>MGC AS Witten</v>
      </c>
      <c r="D59" s="231">
        <f>IF($B59="",0,VLOOKUP($B59,'[1]Eingabe Einzelspieler'!$A$2:$AF$154,D$1,FALSE))</f>
        <v>111</v>
      </c>
      <c r="E59" s="231">
        <f>IF($B59="",0,VLOOKUP($B59,'[1]Eingabe Einzelspieler'!$A$2:$AF$154,E$1,FALSE))</f>
      </c>
      <c r="F59" s="231">
        <f>IF($B59="",0,VLOOKUP($B59,'[1]Eingabe Einzelspieler'!$A$2:$AF$154,F$1,FALSE))</f>
      </c>
      <c r="G59" s="231">
        <f>IF($B59="",0,VLOOKUP($B59,'[1]Eingabe Einzelspieler'!$A$2:$AF$154,G$1,FALSE))</f>
      </c>
      <c r="H59" s="231">
        <f>IF($B59="",0,VLOOKUP($B59,'[1]Eingabe Einzelspieler'!$A$2:$AF$154,H$1,FALSE))</f>
      </c>
      <c r="I59" s="231">
        <f>IF($B59="",0,VLOOKUP($B59,'[1]Eingabe Einzelspieler'!$A$2:$AF$154,I$1,FALSE))</f>
      </c>
      <c r="J59" s="232">
        <f>SUM(D59:I59)</f>
        <v>111</v>
      </c>
      <c r="K59" s="232">
        <f>COUNTIF(D59:I59,"&gt;0")</f>
        <v>1</v>
      </c>
      <c r="L59" s="232">
        <f>IF($B59="",0,VLOOKUP($B59,'[1]Eingabe Einzelspieler'!$A$2:$P$154,L$1,FALSE))</f>
        <v>0</v>
      </c>
      <c r="M59" s="247">
        <f>IF(('[1]Eingabe Einzelspieler'!$I$155-2)&gt;K59,1,"")</f>
      </c>
      <c r="N59" s="248">
        <f>IF(AND('[1]Eingabe Einzelspieler'!$I$155&gt;2,'[1]Eingabe Einzelspieler'!$I$155-K59=0),2,IF(AND('[1]Eingabe Einzelspieler'!$I$155&gt;1,'[1]Eingabe Einzelspieler'!$I$155-K59=0),1,IF(AND('[1]Eingabe Einzelspieler'!$I$155&gt;2,'[1]Eingabe Einzelspieler'!$I$155-K59=1),1,0)))</f>
        <v>0</v>
      </c>
      <c r="O59" s="247">
        <f>IF(N59=2,LARGE(D59:I59,1)+LARGE(D59:I59,2),IF(N59=1,LARGE(D59:I59,1),0))</f>
        <v>0</v>
      </c>
      <c r="P59" s="232">
        <f>IF(M59=1,"ADW",J59-O59)</f>
        <v>111</v>
      </c>
      <c r="Q59" s="233">
        <f>P59/(K59-N59)/4</f>
        <v>27.75</v>
      </c>
      <c r="R59" s="234">
        <f>IF(M59=1,100,RANK(P59,$P$58:$P$59,1))</f>
        <v>1</v>
      </c>
      <c r="S59" s="234">
        <f>COUNTIF(R$58:R59,R59)</f>
        <v>1</v>
      </c>
      <c r="T59" s="234">
        <f>R59+S59-1</f>
        <v>1</v>
      </c>
      <c r="U59" s="235">
        <f>IF(M59=1,2500+(T59/10000),P59+(T59/10000)+(L59/10))</f>
        <v>111.0001</v>
      </c>
      <c r="V59" s="231">
        <f>A59</f>
        <v>2</v>
      </c>
      <c r="W59" s="235">
        <f>SMALL(U$58:U$59,A59)</f>
        <v>119.0002</v>
      </c>
      <c r="X59" s="234">
        <f>VLOOKUP(W59,U$58:V$59,$X$1,FALSE)</f>
        <v>1</v>
      </c>
      <c r="Y59" s="220">
        <f>A59</f>
        <v>2</v>
      </c>
      <c r="Z59" s="221">
        <f>IF(VLOOKUP($X59,$A$58:$X$59,Z$1,FALSE)&gt;0,"x",0)</f>
        <v>0</v>
      </c>
      <c r="AA59" s="213" t="str">
        <f t="shared" si="45"/>
        <v>Battling, Hendrik</v>
      </c>
      <c r="AB59" s="213" t="str">
        <f t="shared" si="45"/>
        <v>MGC AS Witten</v>
      </c>
      <c r="AC59" s="220">
        <f t="shared" si="45"/>
        <v>119</v>
      </c>
      <c r="AD59" s="236">
        <f t="shared" si="45"/>
        <v>0</v>
      </c>
      <c r="AE59" s="237">
        <f t="shared" si="45"/>
        <v>29.75</v>
      </c>
      <c r="AF59" s="220">
        <f t="shared" si="45"/>
        <v>119</v>
      </c>
      <c r="AG59" s="220">
        <f t="shared" si="45"/>
      </c>
      <c r="AH59" s="220">
        <f t="shared" si="45"/>
      </c>
      <c r="AI59" s="220">
        <f t="shared" si="45"/>
      </c>
      <c r="AJ59" s="220">
        <f t="shared" si="45"/>
      </c>
      <c r="AK59" s="220">
        <f t="shared" si="45"/>
      </c>
    </row>
    <row r="60" spans="13:31" ht="12.75">
      <c r="M60" s="249"/>
      <c r="O60" s="250"/>
      <c r="W60" s="239"/>
      <c r="AE60" s="243"/>
    </row>
    <row r="61" spans="1:31" ht="12.75" hidden="1">
      <c r="A61" s="230">
        <f>'[1]Eingabe Einzelspieler'!R154</f>
        <v>0</v>
      </c>
      <c r="B61" s="242" t="s">
        <v>184</v>
      </c>
      <c r="M61" s="249"/>
      <c r="O61" s="250"/>
      <c r="W61" s="239"/>
      <c r="Y61" s="217" t="str">
        <f>B61&amp;" (max. 2 Streicher)"</f>
        <v>Jugend weiblich (max. 2 Streicher)</v>
      </c>
      <c r="Z61" s="227"/>
      <c r="AE61" s="243"/>
    </row>
    <row r="62" spans="1:37" s="243" customFormat="1" ht="12.75" hidden="1">
      <c r="A62" s="213">
        <v>1</v>
      </c>
      <c r="B62" s="230" t="e">
        <f>VLOOKUP($A62,'[1]Eingabe Einzelspieler'!$R$2:$V$154,4,FALSE)</f>
        <v>#N/A</v>
      </c>
      <c r="C62" s="243" t="e">
        <f>VLOOKUP($A62,'[1]Eingabe Einzelspieler'!$R$2:$V$154,5,FALSE)</f>
        <v>#N/A</v>
      </c>
      <c r="D62" s="221" t="e">
        <f>IF($B62="",0,VLOOKUP($B62,'[1]Eingabe Einzelspieler'!$A$2:$AF$154,D$1,FALSE))</f>
        <v>#N/A</v>
      </c>
      <c r="E62" s="221" t="e">
        <f>IF($B62="",0,VLOOKUP($B62,'[1]Eingabe Einzelspieler'!$A$2:$AF$154,E$1,FALSE))</f>
        <v>#N/A</v>
      </c>
      <c r="F62" s="221" t="e">
        <f>IF($B62="",0,VLOOKUP($B62,'[1]Eingabe Einzelspieler'!$A$2:$AF$154,F$1,FALSE))</f>
        <v>#N/A</v>
      </c>
      <c r="G62" s="221" t="e">
        <f>IF($B62="",0,VLOOKUP($B62,'[1]Eingabe Einzelspieler'!$A$2:$AF$154,G$1,FALSE))</f>
        <v>#N/A</v>
      </c>
      <c r="H62" s="221" t="e">
        <f>IF($B62="",0,VLOOKUP($B62,'[1]Eingabe Einzelspieler'!$A$2:$AF$154,H$1,FALSE))</f>
        <v>#N/A</v>
      </c>
      <c r="I62" s="221" t="e">
        <f>IF($B62="",0,VLOOKUP($B62,'[1]Eingabe Einzelspieler'!$A$2:$AF$154,I$1,FALSE))</f>
        <v>#N/A</v>
      </c>
      <c r="J62" s="221" t="e">
        <f>SUM(D62:I62)</f>
        <v>#N/A</v>
      </c>
      <c r="K62" s="221">
        <f>COUNTIF(D62:I62,"&gt;0")</f>
        <v>0</v>
      </c>
      <c r="L62" s="221" t="e">
        <f>IF($B62="",0,VLOOKUP($B62,'[1]Eingabe Einzelspieler'!$A$2:$P$154,L$1,FALSE))</f>
        <v>#N/A</v>
      </c>
      <c r="M62" s="247">
        <f>IF(('[1]Eingabe Einzelspieler'!$I$155-2)&gt;K62,1,"")</f>
      </c>
      <c r="N62" s="221">
        <f>IF(AND('[1]Eingabe Einzelspieler'!$I$155&gt;2,'[1]Eingabe Einzelspieler'!$I$155-K62=0),2,IF(AND('[1]Eingabe Einzelspieler'!$I$155&gt;1,'[1]Eingabe Einzelspieler'!$I$155-K62=0),1,IF(AND('[1]Eingabe Einzelspieler'!$I$155&gt;2,'[1]Eingabe Einzelspieler'!$I$155-K62=1),1,0)))</f>
        <v>0</v>
      </c>
      <c r="O62" s="247">
        <f>IF(N62=2,LARGE(D62:I62,1)+LARGE(D62:I62,2),IF(N62=1,LARGE(D62:I62,1),0))</f>
        <v>0</v>
      </c>
      <c r="P62" s="221" t="e">
        <f>IF(M62=1,"ADW",J62-O62)</f>
        <v>#N/A</v>
      </c>
      <c r="Q62" s="244" t="e">
        <f>P62/(K62-N62)/3</f>
        <v>#N/A</v>
      </c>
      <c r="R62" s="245" t="e">
        <f>IF(M62=1,100,RANK(P62,$P$62:$P$63,1))</f>
        <v>#N/A</v>
      </c>
      <c r="S62" s="245">
        <f>COUNTIF(R$62:R62,R62)</f>
        <v>1</v>
      </c>
      <c r="T62" s="245" t="e">
        <f>R62+S62-1</f>
        <v>#N/A</v>
      </c>
      <c r="U62" s="246" t="e">
        <f>IF(M62=1,2500+(T62/10000),P62+(T62/10000)+(L62/10))</f>
        <v>#N/A</v>
      </c>
      <c r="V62" s="221">
        <f>A62</f>
        <v>1</v>
      </c>
      <c r="W62" s="246" t="e">
        <f>SMALL(U$62:U$63,A62)</f>
        <v>#N/A</v>
      </c>
      <c r="X62" s="245" t="e">
        <f>VLOOKUP(W62,U$62:V$63,$X$1,FALSE)</f>
        <v>#N/A</v>
      </c>
      <c r="Y62" s="220">
        <f>A62</f>
        <v>1</v>
      </c>
      <c r="Z62" s="221" t="e">
        <f>IF(VLOOKUP($X62,$A$62:$X$63,Z$1,FALSE)&gt;0,"x",0)</f>
        <v>#N/A</v>
      </c>
      <c r="AA62" s="213" t="e">
        <f aca="true" t="shared" si="46" ref="AA62:AK63">VLOOKUP($X62,$A$62:$X$63,AA$1,FALSE)</f>
        <v>#N/A</v>
      </c>
      <c r="AB62" s="213" t="e">
        <f t="shared" si="46"/>
        <v>#N/A</v>
      </c>
      <c r="AC62" s="220" t="e">
        <f t="shared" si="46"/>
        <v>#N/A</v>
      </c>
      <c r="AD62" s="236" t="e">
        <f t="shared" si="46"/>
        <v>#N/A</v>
      </c>
      <c r="AE62" s="244" t="e">
        <f t="shared" si="46"/>
        <v>#N/A</v>
      </c>
      <c r="AF62" s="220" t="e">
        <f t="shared" si="46"/>
        <v>#N/A</v>
      </c>
      <c r="AG62" s="220" t="e">
        <f t="shared" si="46"/>
        <v>#N/A</v>
      </c>
      <c r="AH62" s="220" t="e">
        <f t="shared" si="46"/>
        <v>#N/A</v>
      </c>
      <c r="AI62" s="220" t="e">
        <f t="shared" si="46"/>
        <v>#N/A</v>
      </c>
      <c r="AJ62" s="220" t="e">
        <f t="shared" si="46"/>
        <v>#N/A</v>
      </c>
      <c r="AK62" s="220" t="e">
        <f t="shared" si="46"/>
        <v>#N/A</v>
      </c>
    </row>
    <row r="63" spans="1:37" s="243" customFormat="1" ht="12.75" hidden="1">
      <c r="A63" s="213">
        <v>2</v>
      </c>
      <c r="B63" s="230" t="e">
        <f>VLOOKUP($A63,'[1]Eingabe Einzelspieler'!$R$2:$V$154,4,FALSE)</f>
        <v>#N/A</v>
      </c>
      <c r="C63" s="243" t="e">
        <f>VLOOKUP($A63,'[1]Eingabe Einzelspieler'!$R$2:$V$154,5,FALSE)</f>
        <v>#N/A</v>
      </c>
      <c r="D63" s="221" t="e">
        <f>IF($B63="",0,VLOOKUP($B63,'[1]Eingabe Einzelspieler'!$A$2:$AF$154,D$1,FALSE))</f>
        <v>#N/A</v>
      </c>
      <c r="E63" s="221" t="e">
        <f>IF($B63="",0,VLOOKUP($B63,'[1]Eingabe Einzelspieler'!$A$2:$AF$154,E$1,FALSE))</f>
        <v>#N/A</v>
      </c>
      <c r="F63" s="221" t="e">
        <f>IF($B63="",0,VLOOKUP($B63,'[1]Eingabe Einzelspieler'!$A$2:$AF$154,F$1,FALSE))</f>
        <v>#N/A</v>
      </c>
      <c r="G63" s="221" t="e">
        <f>IF($B63="",0,VLOOKUP($B63,'[1]Eingabe Einzelspieler'!$A$2:$AF$154,G$1,FALSE))</f>
        <v>#N/A</v>
      </c>
      <c r="H63" s="221" t="e">
        <f>IF($B63="",0,VLOOKUP($B63,'[1]Eingabe Einzelspieler'!$A$2:$AF$154,H$1,FALSE))</f>
        <v>#N/A</v>
      </c>
      <c r="I63" s="221" t="e">
        <f>IF($B63="",0,VLOOKUP($B63,'[1]Eingabe Einzelspieler'!$A$2:$AF$154,I$1,FALSE))</f>
        <v>#N/A</v>
      </c>
      <c r="J63" s="221" t="e">
        <f>SUM(D63:I63)</f>
        <v>#N/A</v>
      </c>
      <c r="K63" s="221">
        <f>COUNTIF(D63:I63,"&gt;0")</f>
        <v>0</v>
      </c>
      <c r="L63" s="221" t="e">
        <f>IF($B63="",0,VLOOKUP($B63,'[1]Eingabe Einzelspieler'!$A$2:$P$154,L$1,FALSE))</f>
        <v>#N/A</v>
      </c>
      <c r="M63" s="247">
        <f>IF(('[1]Eingabe Einzelspieler'!$I$155-2)&gt;K63,1,"")</f>
      </c>
      <c r="N63" s="221">
        <f>IF(AND('[1]Eingabe Einzelspieler'!$I$155&gt;2,'[1]Eingabe Einzelspieler'!$I$155-K63=0),2,IF(AND('[1]Eingabe Einzelspieler'!$I$155&gt;1,'[1]Eingabe Einzelspieler'!$I$155-K63=0),1,IF(AND('[1]Eingabe Einzelspieler'!$I$155&gt;2,'[1]Eingabe Einzelspieler'!$I$155-K63=1),1,0)))</f>
        <v>0</v>
      </c>
      <c r="O63" s="247">
        <f>IF(N63=2,LARGE(D63:I63,1)+LARGE(D63:I63,2),IF(N63=1,LARGE(D63:I63,1),0))</f>
        <v>0</v>
      </c>
      <c r="P63" s="221" t="e">
        <f>IF(M63=1,"ADW",J63-O63)</f>
        <v>#N/A</v>
      </c>
      <c r="Q63" s="244" t="e">
        <f>P63/(K63-N63)/3</f>
        <v>#N/A</v>
      </c>
      <c r="R63" s="245" t="e">
        <f>IF(M63=1,100,RANK(P63,$P$62:$P$63,1))</f>
        <v>#N/A</v>
      </c>
      <c r="S63" s="245">
        <f>COUNTIF(R$62:R63,R63)</f>
        <v>2</v>
      </c>
      <c r="T63" s="245" t="e">
        <f>R63+S63-1</f>
        <v>#N/A</v>
      </c>
      <c r="U63" s="246" t="e">
        <f>IF(M63=1,2500+(T63/10000),P63+(T63/10000)+(L63/10))</f>
        <v>#N/A</v>
      </c>
      <c r="V63" s="221">
        <f>A63</f>
        <v>2</v>
      </c>
      <c r="W63" s="246" t="e">
        <f>SMALL(U$62:U$63,A63)</f>
        <v>#N/A</v>
      </c>
      <c r="X63" s="245" t="e">
        <f>VLOOKUP(W63,U$62:V$63,$X$1,FALSE)</f>
        <v>#N/A</v>
      </c>
      <c r="Y63" s="220">
        <f>A63</f>
        <v>2</v>
      </c>
      <c r="Z63" s="221" t="e">
        <f>IF(VLOOKUP($X63,$A$62:$X$63,Z$1,FALSE)&gt;0,"x",0)</f>
        <v>#N/A</v>
      </c>
      <c r="AA63" s="213" t="e">
        <f t="shared" si="46"/>
        <v>#N/A</v>
      </c>
      <c r="AB63" s="213" t="e">
        <f t="shared" si="46"/>
        <v>#N/A</v>
      </c>
      <c r="AC63" s="220" t="e">
        <f t="shared" si="46"/>
        <v>#N/A</v>
      </c>
      <c r="AD63" s="236" t="e">
        <f t="shared" si="46"/>
        <v>#N/A</v>
      </c>
      <c r="AE63" s="244" t="e">
        <f t="shared" si="46"/>
        <v>#N/A</v>
      </c>
      <c r="AF63" s="220" t="e">
        <f t="shared" si="46"/>
        <v>#N/A</v>
      </c>
      <c r="AG63" s="220" t="e">
        <f t="shared" si="46"/>
        <v>#N/A</v>
      </c>
      <c r="AH63" s="220" t="e">
        <f t="shared" si="46"/>
        <v>#N/A</v>
      </c>
      <c r="AI63" s="220" t="e">
        <f t="shared" si="46"/>
        <v>#N/A</v>
      </c>
      <c r="AJ63" s="220" t="e">
        <f t="shared" si="46"/>
        <v>#N/A</v>
      </c>
      <c r="AK63" s="220" t="e">
        <f t="shared" si="46"/>
        <v>#N/A</v>
      </c>
    </row>
    <row r="64" spans="13:31" ht="12.75" hidden="1">
      <c r="M64" s="249"/>
      <c r="O64" s="250"/>
      <c r="W64" s="239"/>
      <c r="AE64" s="243"/>
    </row>
    <row r="65" spans="1:26" ht="12.75" hidden="1">
      <c r="A65" s="230">
        <f>'[1]Eingabe Einzelspieler'!T154</f>
        <v>0</v>
      </c>
      <c r="B65" s="242" t="s">
        <v>185</v>
      </c>
      <c r="M65" s="249"/>
      <c r="O65" s="250"/>
      <c r="W65" s="239"/>
      <c r="Y65" s="217" t="str">
        <f>B65&amp;" (max. 2 Streicher)"</f>
        <v>Schüler weiblich (max. 2 Streicher)</v>
      </c>
      <c r="Z65" s="227"/>
    </row>
    <row r="66" spans="1:37" ht="12.75" hidden="1">
      <c r="A66" s="213">
        <v>1</v>
      </c>
      <c r="B66" s="230" t="e">
        <f>VLOOKUP($A66,'[1]Eingabe Einzelspieler'!$T$2:$V$154,2,FALSE)</f>
        <v>#N/A</v>
      </c>
      <c r="C66" s="230" t="e">
        <f>VLOOKUP($A66,'[1]Eingabe Einzelspieler'!$T$2:$V$154,3,FALSE)</f>
        <v>#N/A</v>
      </c>
      <c r="D66" s="231" t="e">
        <f>IF($B66="",0,VLOOKUP($B66,'[1]Eingabe Einzelspieler'!$A$2:$AF$154,D$1,FALSE))</f>
        <v>#N/A</v>
      </c>
      <c r="E66" s="231" t="e">
        <f>IF($B66="",0,VLOOKUP($B66,'[1]Eingabe Einzelspieler'!$A$2:$AF$154,E$1,FALSE))</f>
        <v>#N/A</v>
      </c>
      <c r="F66" s="231" t="e">
        <f>IF($B66="",0,VLOOKUP($B66,'[1]Eingabe Einzelspieler'!$A$2:$AF$154,F$1,FALSE))</f>
        <v>#N/A</v>
      </c>
      <c r="G66" s="231" t="e">
        <f>IF($B66="",0,VLOOKUP($B66,'[1]Eingabe Einzelspieler'!$A$2:$AF$154,G$1,FALSE))</f>
        <v>#N/A</v>
      </c>
      <c r="H66" s="231" t="e">
        <f>IF($B66="",0,VLOOKUP($B66,'[1]Eingabe Einzelspieler'!$A$2:$AF$154,H$1,FALSE))</f>
        <v>#N/A</v>
      </c>
      <c r="I66" s="231" t="e">
        <f>IF($B66="",0,VLOOKUP($B66,'[1]Eingabe Einzelspieler'!$A$2:$AF$154,I$1,FALSE))</f>
        <v>#N/A</v>
      </c>
      <c r="J66" s="232" t="e">
        <f>SUM(D66:I66)</f>
        <v>#N/A</v>
      </c>
      <c r="K66" s="232">
        <f>COUNTIF(D66:I66,"&gt;0")</f>
        <v>0</v>
      </c>
      <c r="L66" s="232" t="e">
        <f>IF($B66="",0,VLOOKUP($B66,'[1]Eingabe Einzelspieler'!$A$2:$P$154,L$1,FALSE))</f>
        <v>#N/A</v>
      </c>
      <c r="M66" s="247">
        <f>IF(('[1]Eingabe Einzelspieler'!$I$155-2)&gt;K66,1,"")</f>
      </c>
      <c r="N66" s="232">
        <f>IF(AND('[1]Eingabe Einzelspieler'!$I$155&gt;2,'[1]Eingabe Einzelspieler'!$I$155-K66=0),2,IF(AND('[1]Eingabe Einzelspieler'!$I$155&gt;1,'[1]Eingabe Einzelspieler'!$I$155-K66=0),1,IF(AND('[1]Eingabe Einzelspieler'!$I$155&gt;2,'[1]Eingabe Einzelspieler'!$I$155-K66=1),1,0)))</f>
        <v>0</v>
      </c>
      <c r="O66" s="247">
        <f>IF(N66=2,LARGE(D66:I66,1)+LARGE(D66:I66,2),IF(N66=1,LARGE(D66:I66,1),0))</f>
        <v>0</v>
      </c>
      <c r="P66" s="232" t="e">
        <f>IF(M66=1,"ADW",J66-O66)</f>
        <v>#N/A</v>
      </c>
      <c r="Q66" s="233" t="e">
        <f>P66/(K66-N66)/3</f>
        <v>#N/A</v>
      </c>
      <c r="R66" s="234" t="e">
        <f>IF(M66=1,100,RANK(P66,$P$66:$P$67,1))</f>
        <v>#N/A</v>
      </c>
      <c r="S66" s="234">
        <f>COUNTIF(R$66:R66,R66)</f>
        <v>1</v>
      </c>
      <c r="T66" s="234" t="e">
        <f>R66+S66-1</f>
        <v>#N/A</v>
      </c>
      <c r="U66" s="235" t="e">
        <f>IF(M66=1,2500+(T66/10000),P66+(T66/10000)+(L66/10))</f>
        <v>#N/A</v>
      </c>
      <c r="V66" s="231">
        <f>A66</f>
        <v>1</v>
      </c>
      <c r="W66" s="235" t="e">
        <f>SMALL(U$66:U$67,A66)</f>
        <v>#N/A</v>
      </c>
      <c r="X66" s="234" t="e">
        <f>VLOOKUP(W66,U$66:V$67,$X$1,FALSE)</f>
        <v>#N/A</v>
      </c>
      <c r="Y66" s="220">
        <f>A66</f>
        <v>1</v>
      </c>
      <c r="Z66" s="221" t="e">
        <f>IF(VLOOKUP($X66,$A$66:$X$67,Z$1,FALSE)&gt;0,"x",0)</f>
        <v>#N/A</v>
      </c>
      <c r="AA66" s="213" t="e">
        <f aca="true" t="shared" si="47" ref="AA66:AK67">VLOOKUP($X66,$A$66:$X$67,AA$1,FALSE)</f>
        <v>#N/A</v>
      </c>
      <c r="AB66" s="213" t="e">
        <f t="shared" si="47"/>
        <v>#N/A</v>
      </c>
      <c r="AC66" s="220" t="e">
        <f t="shared" si="47"/>
        <v>#N/A</v>
      </c>
      <c r="AD66" s="236" t="e">
        <f t="shared" si="47"/>
        <v>#N/A</v>
      </c>
      <c r="AE66" s="237" t="e">
        <f t="shared" si="47"/>
        <v>#N/A</v>
      </c>
      <c r="AF66" s="220" t="e">
        <f t="shared" si="47"/>
        <v>#N/A</v>
      </c>
      <c r="AG66" s="220" t="e">
        <f t="shared" si="47"/>
        <v>#N/A</v>
      </c>
      <c r="AH66" s="220" t="e">
        <f t="shared" si="47"/>
        <v>#N/A</v>
      </c>
      <c r="AI66" s="220" t="e">
        <f t="shared" si="47"/>
        <v>#N/A</v>
      </c>
      <c r="AJ66" s="220" t="e">
        <f t="shared" si="47"/>
        <v>#N/A</v>
      </c>
      <c r="AK66" s="220" t="e">
        <f t="shared" si="47"/>
        <v>#N/A</v>
      </c>
    </row>
    <row r="67" spans="1:37" s="243" customFormat="1" ht="12.75" hidden="1">
      <c r="A67" s="213">
        <v>1</v>
      </c>
      <c r="B67" s="243" t="e">
        <f>VLOOKUP($A67,'[1]Eingabe Einzelspieler'!$T$2:$V$154,2,FALSE)</f>
        <v>#N/A</v>
      </c>
      <c r="C67" s="243" t="e">
        <f>VLOOKUP($A67,'[1]Eingabe Einzelspieler'!$T$2:$V$154,3,FALSE)</f>
        <v>#N/A</v>
      </c>
      <c r="D67" s="221" t="e">
        <f>IF($B67="",0,VLOOKUP($B67,'[1]Eingabe Einzelspieler'!$A$2:$AF$154,D$1,FALSE))</f>
        <v>#N/A</v>
      </c>
      <c r="E67" s="221" t="e">
        <f>IF($B67="",0,VLOOKUP($B67,'[1]Eingabe Einzelspieler'!$A$2:$AF$154,E$1,FALSE))</f>
        <v>#N/A</v>
      </c>
      <c r="F67" s="221" t="e">
        <f>IF($B67="",0,VLOOKUP($B67,'[1]Eingabe Einzelspieler'!$A$2:$AF$154,F$1,FALSE))</f>
        <v>#N/A</v>
      </c>
      <c r="G67" s="221" t="e">
        <f>IF($B67="",0,VLOOKUP($B67,'[1]Eingabe Einzelspieler'!$A$2:$AF$154,G$1,FALSE))</f>
        <v>#N/A</v>
      </c>
      <c r="H67" s="221" t="e">
        <f>IF($B67="",0,VLOOKUP($B67,'[1]Eingabe Einzelspieler'!$A$2:$AF$154,H$1,FALSE))</f>
        <v>#N/A</v>
      </c>
      <c r="I67" s="221" t="e">
        <f>IF($B67="",0,VLOOKUP($B67,'[1]Eingabe Einzelspieler'!$A$2:$AF$154,I$1,FALSE))</f>
        <v>#N/A</v>
      </c>
      <c r="J67" s="221" t="e">
        <f>SUM(D67:I67)</f>
        <v>#N/A</v>
      </c>
      <c r="K67" s="221">
        <f>COUNTIF(D67:I67,"&gt;0")</f>
        <v>0</v>
      </c>
      <c r="L67" s="221" t="e">
        <f>IF($B67="",0,VLOOKUP($B67,'[1]Eingabe Einzelspieler'!$A$2:$P$154,L$1,FALSE))</f>
        <v>#N/A</v>
      </c>
      <c r="M67" s="251">
        <f>IF(('[1]Eingabe Einzelspieler'!$I$155-2)&gt;K67,1,"")</f>
      </c>
      <c r="N67" s="221">
        <f>IF(AND('[1]Eingabe Einzelspieler'!$I$155&gt;2,'[1]Eingabe Einzelspieler'!$I$155-K67=0),2,IF(AND('[1]Eingabe Einzelspieler'!$I$155&gt;1,'[1]Eingabe Einzelspieler'!$I$155-K67=0),1,IF(AND('[1]Eingabe Einzelspieler'!$I$155&gt;2,'[1]Eingabe Einzelspieler'!$I$155-K67=1),1,0)))</f>
        <v>0</v>
      </c>
      <c r="O67" s="251">
        <f>IF(N67=2,LARGE(D67:I67,1)+LARGE(D67:I67,2),IF(N67=1,LARGE(D67:I67,1),0))</f>
        <v>0</v>
      </c>
      <c r="P67" s="221" t="e">
        <f>IF(M67=1,"ADW",J67-O67)</f>
        <v>#N/A</v>
      </c>
      <c r="Q67" s="244" t="e">
        <f>P67/(K67-N67)/3</f>
        <v>#N/A</v>
      </c>
      <c r="R67" s="245" t="e">
        <f>IF(M67=1,100,RANK(P67,$P$66:$P$67,1))</f>
        <v>#N/A</v>
      </c>
      <c r="S67" s="245">
        <f>COUNTIF(R$66:R67,R67)</f>
        <v>2</v>
      </c>
      <c r="T67" s="245" t="e">
        <f>R67+S67-1</f>
        <v>#N/A</v>
      </c>
      <c r="U67" s="246" t="e">
        <f>IF(M67=1,2500+(T67/10000),P67+(T67/10000)+(L67/10))</f>
        <v>#N/A</v>
      </c>
      <c r="V67" s="221">
        <f>A67</f>
        <v>1</v>
      </c>
      <c r="W67" s="246" t="e">
        <f>SMALL(U$66:U$67,A67)</f>
        <v>#N/A</v>
      </c>
      <c r="X67" s="245" t="e">
        <f>VLOOKUP(W67,U$66:V$67,$X$1,FALSE)</f>
        <v>#N/A</v>
      </c>
      <c r="Y67" s="221">
        <f>A67</f>
        <v>1</v>
      </c>
      <c r="Z67" s="221" t="e">
        <f>IF(VLOOKUP($X67,$A$66:$X$67,Z$1,FALSE)&gt;0,"x",0)</f>
        <v>#N/A</v>
      </c>
      <c r="AA67" s="243" t="e">
        <f t="shared" si="47"/>
        <v>#N/A</v>
      </c>
      <c r="AB67" s="243" t="e">
        <f t="shared" si="47"/>
        <v>#N/A</v>
      </c>
      <c r="AC67" s="221" t="e">
        <f t="shared" si="47"/>
        <v>#N/A</v>
      </c>
      <c r="AD67" s="245" t="e">
        <f t="shared" si="47"/>
        <v>#N/A</v>
      </c>
      <c r="AE67" s="244" t="e">
        <f t="shared" si="47"/>
        <v>#N/A</v>
      </c>
      <c r="AF67" s="221" t="e">
        <f t="shared" si="47"/>
        <v>#N/A</v>
      </c>
      <c r="AG67" s="221" t="e">
        <f t="shared" si="47"/>
        <v>#N/A</v>
      </c>
      <c r="AH67" s="221" t="e">
        <f t="shared" si="47"/>
        <v>#N/A</v>
      </c>
      <c r="AI67" s="221" t="e">
        <f t="shared" si="47"/>
        <v>#N/A</v>
      </c>
      <c r="AJ67" s="221" t="e">
        <f t="shared" si="47"/>
        <v>#N/A</v>
      </c>
      <c r="AK67" s="221" t="e">
        <f t="shared" si="47"/>
        <v>#N/A</v>
      </c>
    </row>
  </sheetData>
  <sheetProtection/>
  <printOptions/>
  <pageMargins left="0.1968503937007874" right="0.1968503937007874" top="0.1968503937007874" bottom="0.2755905511811024" header="0.5118110236220472" footer="0.11811023622047245"/>
  <pageSetup horizontalDpi="300" verticalDpi="300" orientation="landscape" paperSize="9" scale="90" r:id="rId2"/>
  <headerFooter alignWithMargins="0">
    <oddFooter>&amp;R&amp;8Andreas Reese, MGC "AS" Witten `63 e.V.
&amp;F, [&amp;A], &amp;D</oddFooter>
  </headerFooter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O67"/>
  <sheetViews>
    <sheetView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213" customWidth="1"/>
    <col min="2" max="2" width="20.7109375" style="45" hidden="1" customWidth="1"/>
    <col min="3" max="3" width="16.7109375" style="45" hidden="1" customWidth="1"/>
    <col min="4" max="33" width="6.7109375" style="45" hidden="1" customWidth="1"/>
    <col min="34" max="34" width="8.7109375" style="45" hidden="1" customWidth="1"/>
    <col min="35" max="36" width="7.7109375" style="45" hidden="1" customWidth="1"/>
    <col min="37" max="38" width="8.7109375" style="45" hidden="1" customWidth="1"/>
    <col min="39" max="39" width="8.57421875" style="45" hidden="1" customWidth="1"/>
    <col min="40" max="40" width="8.7109375" style="45" hidden="1" customWidth="1"/>
    <col min="41" max="41" width="8.7109375" style="219" hidden="1" customWidth="1"/>
    <col min="42" max="43" width="8.7109375" style="45" hidden="1" customWidth="1"/>
    <col min="44" max="47" width="8.7109375" style="219" hidden="1" customWidth="1"/>
    <col min="48" max="48" width="3.7109375" style="45" hidden="1" customWidth="1"/>
    <col min="49" max="50" width="11.421875" style="219" hidden="1" customWidth="1"/>
    <col min="51" max="51" width="3.7109375" style="219" customWidth="1"/>
    <col min="52" max="52" width="3.7109375" style="221" customWidth="1"/>
    <col min="53" max="53" width="24.7109375" style="45" customWidth="1"/>
    <col min="54" max="54" width="17.421875" style="45" customWidth="1"/>
    <col min="55" max="55" width="4.7109375" style="45" customWidth="1"/>
    <col min="56" max="56" width="1.7109375" style="45" customWidth="1"/>
    <col min="57" max="57" width="4.7109375" style="45" customWidth="1"/>
    <col min="58" max="58" width="11.57421875" style="45" customWidth="1"/>
    <col min="59" max="59" width="11.57421875" style="45" bestFit="1" customWidth="1"/>
    <col min="60" max="65" width="11.7109375" style="45" customWidth="1"/>
    <col min="66" max="16384" width="11.421875" style="45" customWidth="1"/>
  </cols>
  <sheetData>
    <row r="1" spans="1:65" s="214" customFormat="1" ht="12.75">
      <c r="A1" s="213"/>
      <c r="C1" s="215"/>
      <c r="D1" s="214">
        <v>19</v>
      </c>
      <c r="I1" s="214">
        <v>20</v>
      </c>
      <c r="N1" s="214">
        <v>21</v>
      </c>
      <c r="S1" s="214">
        <v>22</v>
      </c>
      <c r="X1" s="214">
        <v>23</v>
      </c>
      <c r="AC1" s="214">
        <v>24</v>
      </c>
      <c r="AJ1" s="214">
        <v>10</v>
      </c>
      <c r="AO1" s="216"/>
      <c r="AR1" s="216"/>
      <c r="AS1" s="216"/>
      <c r="AT1" s="216"/>
      <c r="AU1" s="216"/>
      <c r="AW1" s="216"/>
      <c r="AX1" s="216">
        <v>2</v>
      </c>
      <c r="AY1" s="216"/>
      <c r="AZ1" s="221">
        <v>36</v>
      </c>
      <c r="BA1" s="214">
        <v>2</v>
      </c>
      <c r="BB1" s="214">
        <v>3</v>
      </c>
      <c r="BC1" s="214">
        <v>42</v>
      </c>
      <c r="BE1" s="214">
        <v>43</v>
      </c>
      <c r="BF1" s="214">
        <v>40</v>
      </c>
      <c r="BG1" s="214">
        <v>41</v>
      </c>
      <c r="BH1" s="214">
        <v>4</v>
      </c>
      <c r="BI1" s="214">
        <v>9</v>
      </c>
      <c r="BJ1" s="214">
        <v>14</v>
      </c>
      <c r="BK1" s="214">
        <v>19</v>
      </c>
      <c r="BL1" s="214">
        <v>24</v>
      </c>
      <c r="BM1" s="214">
        <v>29</v>
      </c>
    </row>
    <row r="2" spans="2:67" ht="33">
      <c r="B2" s="217"/>
      <c r="C2" s="218"/>
      <c r="BA2" s="210"/>
      <c r="BB2" s="210"/>
      <c r="BC2" s="210"/>
      <c r="BD2" s="210"/>
      <c r="BE2" s="210"/>
      <c r="BF2" s="210"/>
      <c r="BG2" s="252" t="str">
        <f>'Auswertung Einzelspieler'!AE2</f>
        <v>NBV, NBV-Liga 2</v>
      </c>
      <c r="BH2" s="252"/>
      <c r="BI2" s="210"/>
      <c r="BJ2" s="210"/>
      <c r="BK2" s="210"/>
      <c r="BL2" s="210"/>
      <c r="BM2" s="253" t="str">
        <f>'Auswertung Einzelspieler'!AK2</f>
        <v>1. Spieltag, 06.04.08</v>
      </c>
      <c r="BO2" s="45" t="s">
        <v>186</v>
      </c>
    </row>
    <row r="3" spans="2:65" ht="12.75" customHeight="1">
      <c r="B3" s="217"/>
      <c r="C3" s="218"/>
      <c r="BA3" s="210"/>
      <c r="BB3" s="210"/>
      <c r="BC3" s="210"/>
      <c r="BD3" s="210"/>
      <c r="BE3" s="210"/>
      <c r="BF3" s="210"/>
      <c r="BG3" s="252"/>
      <c r="BH3" s="252"/>
      <c r="BI3" s="210"/>
      <c r="BJ3" s="210"/>
      <c r="BK3" s="210"/>
      <c r="BL3" s="210"/>
      <c r="BM3" s="210"/>
    </row>
    <row r="4" spans="2:67" ht="40.5" customHeight="1">
      <c r="B4" s="45" t="s">
        <v>16</v>
      </c>
      <c r="C4" s="45" t="s">
        <v>17</v>
      </c>
      <c r="D4" s="219" t="s">
        <v>159</v>
      </c>
      <c r="E4" s="219" t="s">
        <v>172</v>
      </c>
      <c r="F4" s="225" t="s">
        <v>187</v>
      </c>
      <c r="G4" s="225" t="s">
        <v>188</v>
      </c>
      <c r="H4" s="225" t="s">
        <v>189</v>
      </c>
      <c r="I4" s="219" t="s">
        <v>160</v>
      </c>
      <c r="J4" s="219" t="s">
        <v>172</v>
      </c>
      <c r="K4" s="225" t="s">
        <v>187</v>
      </c>
      <c r="L4" s="225" t="s">
        <v>188</v>
      </c>
      <c r="M4" s="225" t="s">
        <v>189</v>
      </c>
      <c r="N4" s="219" t="s">
        <v>161</v>
      </c>
      <c r="O4" s="219" t="s">
        <v>172</v>
      </c>
      <c r="P4" s="225" t="s">
        <v>187</v>
      </c>
      <c r="Q4" s="225" t="s">
        <v>188</v>
      </c>
      <c r="R4" s="225" t="s">
        <v>189</v>
      </c>
      <c r="S4" s="219" t="s">
        <v>162</v>
      </c>
      <c r="T4" s="219" t="s">
        <v>172</v>
      </c>
      <c r="U4" s="225" t="s">
        <v>187</v>
      </c>
      <c r="V4" s="225" t="s">
        <v>188</v>
      </c>
      <c r="W4" s="225" t="s">
        <v>189</v>
      </c>
      <c r="X4" s="219" t="s">
        <v>163</v>
      </c>
      <c r="Y4" s="219" t="s">
        <v>172</v>
      </c>
      <c r="Z4" s="225" t="s">
        <v>187</v>
      </c>
      <c r="AA4" s="225" t="s">
        <v>188</v>
      </c>
      <c r="AB4" s="225" t="s">
        <v>189</v>
      </c>
      <c r="AC4" s="219" t="s">
        <v>164</v>
      </c>
      <c r="AD4" s="219" t="s">
        <v>172</v>
      </c>
      <c r="AE4" s="225" t="s">
        <v>187</v>
      </c>
      <c r="AF4" s="225" t="s">
        <v>188</v>
      </c>
      <c r="AG4" s="225" t="s">
        <v>189</v>
      </c>
      <c r="AH4" s="225" t="s">
        <v>190</v>
      </c>
      <c r="AI4" s="219" t="s">
        <v>165</v>
      </c>
      <c r="AJ4" s="219" t="s">
        <v>166</v>
      </c>
      <c r="AK4" s="254" t="s">
        <v>167</v>
      </c>
      <c r="AL4" s="225" t="s">
        <v>191</v>
      </c>
      <c r="AM4" s="219" t="s">
        <v>169</v>
      </c>
      <c r="AN4" s="229" t="s">
        <v>190</v>
      </c>
      <c r="AO4" s="229" t="s">
        <v>178</v>
      </c>
      <c r="AP4" s="255" t="s">
        <v>192</v>
      </c>
      <c r="AQ4" s="255" t="s">
        <v>193</v>
      </c>
      <c r="AR4" s="225" t="s">
        <v>194</v>
      </c>
      <c r="AS4" s="225" t="s">
        <v>195</v>
      </c>
      <c r="AT4" s="225" t="s">
        <v>196</v>
      </c>
      <c r="AU4" s="254" t="s">
        <v>175</v>
      </c>
      <c r="AV4" s="225"/>
      <c r="AW4" s="219" t="s">
        <v>176</v>
      </c>
      <c r="AX4" s="219" t="s">
        <v>177</v>
      </c>
      <c r="AY4" s="217"/>
      <c r="AZ4" s="256" t="s">
        <v>179</v>
      </c>
      <c r="BA4" s="257" t="s">
        <v>2</v>
      </c>
      <c r="BB4" s="257" t="s">
        <v>17</v>
      </c>
      <c r="BC4" s="258" t="s">
        <v>197</v>
      </c>
      <c r="BD4" s="258"/>
      <c r="BE4" s="258"/>
      <c r="BF4" s="259" t="s">
        <v>190</v>
      </c>
      <c r="BG4" s="259" t="s">
        <v>178</v>
      </c>
      <c r="BH4" s="259" t="str">
        <f>'[1]Eingabe Einzelspieler'!$A$158</f>
        <v>Witten-Herbede</v>
      </c>
      <c r="BI4" s="259" t="str">
        <f>'[1]Eingabe Einzelspieler'!$A$159</f>
        <v>Mönchengladbach</v>
      </c>
      <c r="BJ4" s="259" t="str">
        <f>'[1]Eingabe Einzelspieler'!$A$160</f>
        <v>Köln, ACR Sportcenter</v>
      </c>
      <c r="BK4" s="259" t="str">
        <f>'[1]Eingabe Einzelspieler'!$A$161</f>
        <v>Büttgen</v>
      </c>
      <c r="BL4" s="259" t="str">
        <f>'[1]Eingabe Einzelspieler'!$A$162</f>
        <v>Neviges "Kleine Höhe"</v>
      </c>
      <c r="BM4" s="259" t="str">
        <f>'[1]Eingabe Einzelspieler'!$A$163</f>
        <v>Lüdenscheid</v>
      </c>
      <c r="BO4" s="45" t="str">
        <f>BA4&amp;","&amp;BC4&amp;"     "&amp;BF4</f>
        <v>Mannschaft,Gesamt
Punkte     Gesamt
Schläge</v>
      </c>
    </row>
    <row r="5" spans="1:67" ht="12.75">
      <c r="A5" s="230">
        <f>'[1]Eingabe Mannschaften'!K28</f>
        <v>5</v>
      </c>
      <c r="B5" s="217" t="s">
        <v>198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25"/>
      <c r="AL5" s="225"/>
      <c r="AM5" s="219"/>
      <c r="AN5" s="225"/>
      <c r="AO5" s="225"/>
      <c r="AP5" s="219"/>
      <c r="AQ5" s="219"/>
      <c r="AR5" s="225"/>
      <c r="AS5" s="225"/>
      <c r="AT5" s="225"/>
      <c r="AU5" s="225"/>
      <c r="AV5" s="225"/>
      <c r="AY5" s="217" t="str">
        <f>B5</f>
        <v>Herren- / Vereinsmannschaften</v>
      </c>
      <c r="AZ5" s="227"/>
      <c r="BA5" s="260"/>
      <c r="BB5" s="260"/>
      <c r="BC5" s="261"/>
      <c r="BD5" s="261"/>
      <c r="BE5" s="261"/>
      <c r="BF5" s="260"/>
      <c r="BG5" s="261"/>
      <c r="BH5" s="261"/>
      <c r="BI5" s="261"/>
      <c r="BJ5" s="261"/>
      <c r="BK5" s="261"/>
      <c r="BL5" s="261"/>
      <c r="BM5" s="261"/>
      <c r="BO5" s="45" t="str">
        <f>BA5&amp;","&amp;BC5&amp;"     "&amp;BF5</f>
        <v>,     </v>
      </c>
    </row>
    <row r="6" spans="1:67" ht="12.75">
      <c r="A6" s="213">
        <v>1</v>
      </c>
      <c r="B6" s="230" t="str">
        <f>VLOOKUP($A6,'[1]Eingabe Mannschaften'!$K$2:$Q$28,6,FALSE)</f>
        <v>MGC AS Witten - 1</v>
      </c>
      <c r="C6" s="230" t="str">
        <f>VLOOKUP($A6,'[1]Eingabe Mannschaften'!$K$2:$Q$28,7,FALSE)</f>
        <v>MGC "AS" Witten</v>
      </c>
      <c r="D6" s="232">
        <f>IF($B6="",0,VLOOKUP($B6,'[1]Eingabe Mannschaften'!$A$2:$X$28,D$1,FALSE))</f>
        <v>719</v>
      </c>
      <c r="E6" s="232">
        <f>IF(D6=0,1,RANK(D6,D$6:D$10,0))</f>
        <v>5</v>
      </c>
      <c r="F6" s="232">
        <f>COUNTIF(E$6:E$10,E6)-1</f>
        <v>0</v>
      </c>
      <c r="G6" s="232">
        <f>IF(D6=0,0,((E6+F6-1)*2)-F6)</f>
        <v>8</v>
      </c>
      <c r="H6" s="232">
        <f>IF(D6=0,0,((COUNTIF(E$6:E$10,"&gt;0")-1)*2-G6))</f>
        <v>0</v>
      </c>
      <c r="I6" s="232">
        <f>IF($B6="",0,VLOOKUP($B6,'[1]Eingabe Mannschaften'!$A$2:$X$28,I$1,FALSE))</f>
        <v>0</v>
      </c>
      <c r="J6" s="232">
        <f>IF(I6=0,1,RANK(I6,I$6:I$10,0))</f>
        <v>1</v>
      </c>
      <c r="K6" s="232">
        <f>COUNTIF(J$6:J$10,J6)-1</f>
        <v>4</v>
      </c>
      <c r="L6" s="232">
        <f>IF(I6=0,0,((J6+K6-1)*2)-K6)</f>
        <v>0</v>
      </c>
      <c r="M6" s="232">
        <f>IF(I6=0,0,((COUNTIF(J$6:J$10,"&gt;0")-1)*2-L6))</f>
        <v>0</v>
      </c>
      <c r="N6" s="232">
        <f>IF($B6="",0,VLOOKUP($B6,'[1]Eingabe Mannschaften'!$A$2:$X$28,N$1,FALSE))</f>
        <v>0</v>
      </c>
      <c r="O6" s="232">
        <f>IF(N6=0,1,RANK(N6,N$6:N$10,0))</f>
        <v>1</v>
      </c>
      <c r="P6" s="232">
        <f>COUNTIF(O$6:O$10,O6)-1</f>
        <v>4</v>
      </c>
      <c r="Q6" s="232">
        <f>IF(N6=0,0,((O6+P6-1)*2)-P6)</f>
        <v>0</v>
      </c>
      <c r="R6" s="232">
        <f>IF(N6=0,0,((COUNTIF(O$6:O$10,"&gt;0")-1)*2-Q6))</f>
        <v>0</v>
      </c>
      <c r="S6" s="232">
        <f>IF($B6="",0,VLOOKUP($B6,'[1]Eingabe Mannschaften'!$A$2:$X$28,S$1,FALSE))</f>
        <v>0</v>
      </c>
      <c r="T6" s="232">
        <f>IF(S6=0,1,RANK(S6,S$6:S$10,0))</f>
        <v>1</v>
      </c>
      <c r="U6" s="232">
        <f>COUNTIF(T$6:T$10,T6)-1</f>
        <v>4</v>
      </c>
      <c r="V6" s="232">
        <f>IF(S6=0,0,((T6+U6-1)*2)-U6)</f>
        <v>0</v>
      </c>
      <c r="W6" s="232">
        <f>IF(S6=0,0,((COUNTIF(T$6:T$10,"&gt;0")-1)*2-V6))</f>
        <v>0</v>
      </c>
      <c r="X6" s="232">
        <f>IF($B6="",0,VLOOKUP($B6,'[1]Eingabe Mannschaften'!$A$2:$X$28,X$1,FALSE))</f>
        <v>0</v>
      </c>
      <c r="Y6" s="232">
        <f>IF(X6=0,1,RANK(X6,X$6:X$10,0))</f>
        <v>1</v>
      </c>
      <c r="Z6" s="232">
        <f>COUNTIF(Y$6:Y$10,Y6)-1</f>
        <v>4</v>
      </c>
      <c r="AA6" s="232">
        <f>IF(X6=0,0,((Y6+Z6-1)*2)-Z6)</f>
        <v>0</v>
      </c>
      <c r="AB6" s="232">
        <f>IF(X6=0,0,((COUNTIF(Y$6:Y$10,"&gt;0")-1)*2-AA6))</f>
        <v>0</v>
      </c>
      <c r="AC6" s="232">
        <f>IF($B6="",0,VLOOKUP($B6,'[1]Eingabe Mannschaften'!$A$2:$X$28,AC$1,FALSE))</f>
        <v>0</v>
      </c>
      <c r="AD6" s="232">
        <f>IF(AC6=0,1,RANK(AC6,AC$6:AC$10,0))</f>
        <v>1</v>
      </c>
      <c r="AE6" s="232">
        <f>COUNTIF(AD$6:AD$10,AD6)-1</f>
        <v>4</v>
      </c>
      <c r="AF6" s="232">
        <f>IF(AC6=0,0,((AD6+AE6-1)*2)-AE6)</f>
        <v>0</v>
      </c>
      <c r="AG6" s="232">
        <f>IF(AC6=0,0,((COUNTIF(AD$6:AD$10,"&gt;0")-1)*2-AF6))</f>
        <v>0</v>
      </c>
      <c r="AH6" s="232">
        <f>SUM(D6,I6,N6,S6,X6,AC6)</f>
        <v>719</v>
      </c>
      <c r="AI6" s="232">
        <f>SUM(COUNTIF(D6,"&gt;0")+COUNTIF(I6,"&gt;0")+COUNTIF(N6,"&gt;0")+COUNTIF(S6,"&gt;0")+COUNTIF(X6,"&gt;0")+COUNTIF(AC6,"&gt;0"))</f>
        <v>1</v>
      </c>
      <c r="AJ6" s="232">
        <f>IF($B6="",0,VLOOKUP($B6,'[1]Eingabe Mannschaften'!$A$2:$J$28,AJ$1,FALSE))</f>
        <v>0</v>
      </c>
      <c r="AK6" s="232">
        <f>IF(('[1]Eingabe Mannschaften'!$I$29)&gt;AI6,1,"")</f>
      </c>
      <c r="AL6" s="220"/>
      <c r="AM6" s="220"/>
      <c r="AN6" s="232">
        <f>IF(AK6=1,"ADW",IF(AL6=1,SUM(AH6-AM6),AH6))</f>
        <v>719</v>
      </c>
      <c r="AO6" s="233">
        <f>IF(AK6=1,0,AN6/(AI6)/'[1]Eingabe Einzelspieler'!$A$169/4)</f>
        <v>29.958333333333332</v>
      </c>
      <c r="AP6" s="232">
        <f aca="true" t="shared" si="0" ref="AP6:AQ10">SUM(G6,L6,Q6,V6,AA6,AF6)</f>
        <v>8</v>
      </c>
      <c r="AQ6" s="232">
        <f t="shared" si="0"/>
        <v>0</v>
      </c>
      <c r="AR6" s="234">
        <f>RANK(AP6,$AP$6:$AP$10,0)</f>
        <v>1</v>
      </c>
      <c r="AS6" s="234">
        <f>RANK(AN6,AN$6:AN$10,1)</f>
        <v>1</v>
      </c>
      <c r="AT6" s="234">
        <f>COUNTIF(AS$6:AS6,AS6)</f>
        <v>1</v>
      </c>
      <c r="AU6" s="234">
        <f>AR6*1000+AS6*100+AJ6*10+AT6</f>
        <v>1101</v>
      </c>
      <c r="AV6" s="231">
        <f>A6</f>
        <v>1</v>
      </c>
      <c r="AW6" s="234">
        <f>SMALL(AU$6:AU$10,A6)</f>
        <v>1101</v>
      </c>
      <c r="AX6" s="234">
        <f>VLOOKUP(AW6,AU$6:AV$10,$AX$1,FALSE)</f>
        <v>1</v>
      </c>
      <c r="AY6" s="220">
        <f>A6</f>
        <v>1</v>
      </c>
      <c r="AZ6" s="221">
        <f>IF(VLOOKUP($AX6,$A$6:$AX$10,AZ$1,FALSE),"x",0)</f>
        <v>0</v>
      </c>
      <c r="BA6" s="213" t="str">
        <f aca="true" t="shared" si="1" ref="BA6:BC10">VLOOKUP($AX6,$A$6:$AX$10,BA$1,FALSE)</f>
        <v>MGC AS Witten - 1</v>
      </c>
      <c r="BB6" s="213" t="str">
        <f t="shared" si="1"/>
        <v>MGC "AS" Witten</v>
      </c>
      <c r="BC6" s="220">
        <f t="shared" si="1"/>
        <v>8</v>
      </c>
      <c r="BD6" s="262" t="s">
        <v>199</v>
      </c>
      <c r="BE6" s="220">
        <f aca="true" t="shared" si="2" ref="BE6:BM10">VLOOKUP($AX6,$A$6:$AX$10,BE$1,FALSE)</f>
        <v>0</v>
      </c>
      <c r="BF6" s="236">
        <f t="shared" si="2"/>
        <v>719</v>
      </c>
      <c r="BG6" s="237">
        <f t="shared" si="2"/>
        <v>29.958333333333332</v>
      </c>
      <c r="BH6" s="220">
        <f t="shared" si="2"/>
        <v>719</v>
      </c>
      <c r="BI6" s="220">
        <f t="shared" si="2"/>
        <v>0</v>
      </c>
      <c r="BJ6" s="220">
        <f t="shared" si="2"/>
        <v>0</v>
      </c>
      <c r="BK6" s="220">
        <f t="shared" si="2"/>
        <v>0</v>
      </c>
      <c r="BL6" s="220">
        <f t="shared" si="2"/>
        <v>0</v>
      </c>
      <c r="BM6" s="220">
        <f t="shared" si="2"/>
        <v>0</v>
      </c>
      <c r="BO6" s="45" t="str">
        <f>AY6&amp;".  "&amp;BA6&amp;","&amp;BC6&amp;BD6&amp;BE6&amp;", "&amp;BF6</f>
        <v>1.  MGC AS Witten - 1,8:0, 719</v>
      </c>
    </row>
    <row r="7" spans="1:67" ht="12.75">
      <c r="A7" s="213">
        <v>2</v>
      </c>
      <c r="B7" s="230" t="str">
        <f>VLOOKUP($A7,'[1]Eingabe Mannschaften'!$K$2:$Q$28,6,FALSE)</f>
        <v>1. KGC Mönchengladbach - 1</v>
      </c>
      <c r="C7" s="230" t="str">
        <f>VLOOKUP($A7,'[1]Eingabe Mannschaften'!$K$2:$Q$28,7,FALSE)</f>
        <v>1. KGC Mönchengladbach</v>
      </c>
      <c r="D7" s="232">
        <f>IF($B7="",0,VLOOKUP($B7,'[1]Eingabe Mannschaften'!$A$2:$X$28,D$1,FALSE))</f>
        <v>823</v>
      </c>
      <c r="E7" s="232">
        <f>IF(D7=0,1,RANK(D7,D$6:D$10,0))</f>
        <v>1</v>
      </c>
      <c r="F7" s="232">
        <f>COUNTIF(E$6:E$10,E7)-1</f>
        <v>0</v>
      </c>
      <c r="G7" s="232">
        <f>IF(D7=0,0,((E7+F7-1)*2)-F7)</f>
        <v>0</v>
      </c>
      <c r="H7" s="232">
        <f>IF(D7=0,0,((COUNTIF(E$6:E$10,"&gt;0")-1)*2-G7))</f>
        <v>8</v>
      </c>
      <c r="I7" s="232">
        <f>IF($B7="",0,VLOOKUP($B7,'[1]Eingabe Mannschaften'!$A$2:$X$28,I$1,FALSE))</f>
        <v>0</v>
      </c>
      <c r="J7" s="232">
        <f>IF(I7=0,1,RANK(I7,I$6:I$10,0))</f>
        <v>1</v>
      </c>
      <c r="K7" s="232">
        <f>COUNTIF(J$6:J$10,J7)-1</f>
        <v>4</v>
      </c>
      <c r="L7" s="232">
        <f>IF(I7=0,0,((J7+K7-1)*2)-K7)</f>
        <v>0</v>
      </c>
      <c r="M7" s="232">
        <f>IF(I7=0,0,((COUNTIF(J$6:J$10,"&gt;0")-1)*2-L7))</f>
        <v>0</v>
      </c>
      <c r="N7" s="232">
        <f>IF($B7="",0,VLOOKUP($B7,'[1]Eingabe Mannschaften'!$A$2:$X$28,N$1,FALSE))</f>
        <v>0</v>
      </c>
      <c r="O7" s="232">
        <f>IF(N7=0,1,RANK(N7,N$6:N$10,0))</f>
        <v>1</v>
      </c>
      <c r="P7" s="232">
        <f>COUNTIF(O$6:O$10,O7)-1</f>
        <v>4</v>
      </c>
      <c r="Q7" s="232">
        <f>IF(N7=0,0,((O7+P7-1)*2)-P7)</f>
        <v>0</v>
      </c>
      <c r="R7" s="232">
        <f>IF(N7=0,0,((COUNTIF(O$6:O$10,"&gt;0")-1)*2-Q7))</f>
        <v>0</v>
      </c>
      <c r="S7" s="232">
        <f>IF($B7="",0,VLOOKUP($B7,'[1]Eingabe Mannschaften'!$A$2:$X$28,S$1,FALSE))</f>
        <v>0</v>
      </c>
      <c r="T7" s="232">
        <f>IF(S7=0,1,RANK(S7,S$6:S$10,0))</f>
        <v>1</v>
      </c>
      <c r="U7" s="232">
        <f>COUNTIF(T$6:T$10,T7)-1</f>
        <v>4</v>
      </c>
      <c r="V7" s="232">
        <f>IF(S7=0,0,((T7+U7-1)*2)-U7)</f>
        <v>0</v>
      </c>
      <c r="W7" s="232">
        <f>IF(S7=0,0,((COUNTIF(T$6:T$10,"&gt;0")-1)*2-V7))</f>
        <v>0</v>
      </c>
      <c r="X7" s="232">
        <f>IF($B7="",0,VLOOKUP($B7,'[1]Eingabe Mannschaften'!$A$2:$X$28,X$1,FALSE))</f>
        <v>0</v>
      </c>
      <c r="Y7" s="232">
        <f>IF(X7=0,1,RANK(X7,X$6:X$10,0))</f>
        <v>1</v>
      </c>
      <c r="Z7" s="232">
        <f>COUNTIF(Y$6:Y$10,Y7)-1</f>
        <v>4</v>
      </c>
      <c r="AA7" s="232">
        <f>IF(X7=0,0,((Y7+Z7-1)*2)-Z7)</f>
        <v>0</v>
      </c>
      <c r="AB7" s="232">
        <f>IF(X7=0,0,((COUNTIF(Y$6:Y$10,"&gt;0")-1)*2-AA7))</f>
        <v>0</v>
      </c>
      <c r="AC7" s="232">
        <f>IF($B7="",0,VLOOKUP($B7,'[1]Eingabe Mannschaften'!$A$2:$X$28,AC$1,FALSE))</f>
        <v>0</v>
      </c>
      <c r="AD7" s="232">
        <f>IF(AC7=0,1,RANK(AC7,AC$6:AC$10,0))</f>
        <v>1</v>
      </c>
      <c r="AE7" s="232">
        <f>COUNTIF(AD$6:AD$10,AD7)-1</f>
        <v>4</v>
      </c>
      <c r="AF7" s="232">
        <f>IF(AC7=0,0,((AD7+AE7-1)*2)-AE7)</f>
        <v>0</v>
      </c>
      <c r="AG7" s="232">
        <f>IF(AC7=0,0,((COUNTIF(AD$6:AD$10,"&gt;0")-1)*2-AF7))</f>
        <v>0</v>
      </c>
      <c r="AH7" s="232">
        <f>SUM(D7,I7,N7,S7,X7,AC7)</f>
        <v>823</v>
      </c>
      <c r="AI7" s="232">
        <f>SUM(COUNTIF(D7,"&gt;0")+COUNTIF(I7,"&gt;0")+COUNTIF(N7,"&gt;0")+COUNTIF(S7,"&gt;0")+COUNTIF(X7,"&gt;0")+COUNTIF(AC7,"&gt;0"))</f>
        <v>1</v>
      </c>
      <c r="AJ7" s="232">
        <f>IF($B7="",0,VLOOKUP($B7,'[1]Eingabe Mannschaften'!$A$2:$J$28,AJ$1,FALSE))</f>
        <v>0</v>
      </c>
      <c r="AK7" s="232">
        <f>IF(('[1]Eingabe Mannschaften'!$I$29)&gt;AI7,1,"")</f>
      </c>
      <c r="AL7" s="220"/>
      <c r="AM7" s="220"/>
      <c r="AN7" s="232">
        <f>IF(AK7=1,"ADW",IF(AL7=1,SUM(AH7-AM7),AH7))</f>
        <v>823</v>
      </c>
      <c r="AO7" s="233">
        <f>IF(AK7=1,0,AN7/(AI7)/'[1]Eingabe Einzelspieler'!$A$169/4)</f>
        <v>34.291666666666664</v>
      </c>
      <c r="AP7" s="232">
        <f t="shared" si="0"/>
        <v>0</v>
      </c>
      <c r="AQ7" s="232">
        <f t="shared" si="0"/>
        <v>8</v>
      </c>
      <c r="AR7" s="234">
        <f>RANK(AP7,$AP$6:$AP$10,0)</f>
        <v>5</v>
      </c>
      <c r="AS7" s="234">
        <f>RANK(AN7,AN$6:AN$10,1)</f>
        <v>5</v>
      </c>
      <c r="AT7" s="234">
        <f>COUNTIF(AS$6:AS7,AS7)</f>
        <v>1</v>
      </c>
      <c r="AU7" s="234">
        <f>AR7*1000+AS7*100+AJ7*10+AT7</f>
        <v>5501</v>
      </c>
      <c r="AV7" s="231">
        <f>A7</f>
        <v>2</v>
      </c>
      <c r="AW7" s="234">
        <f>SMALL(AU$6:AU$10,A7)</f>
        <v>2201</v>
      </c>
      <c r="AX7" s="234">
        <f>VLOOKUP(AW7,AU$6:AV$10,$AX$1,FALSE)</f>
        <v>4</v>
      </c>
      <c r="AY7" s="220">
        <f>A7</f>
        <v>2</v>
      </c>
      <c r="AZ7" s="221">
        <f>IF(VLOOKUP($AX7,$A$6:$AX$10,AZ$1,FALSE),"x",0)</f>
        <v>0</v>
      </c>
      <c r="BA7" s="213" t="str">
        <f t="shared" si="1"/>
        <v>HMC Büttgen - 1</v>
      </c>
      <c r="BB7" s="213" t="str">
        <f t="shared" si="1"/>
        <v>HMC Büttgen</v>
      </c>
      <c r="BC7" s="220">
        <f t="shared" si="1"/>
        <v>6</v>
      </c>
      <c r="BD7" s="262" t="s">
        <v>199</v>
      </c>
      <c r="BE7" s="220">
        <f t="shared" si="2"/>
        <v>2</v>
      </c>
      <c r="BF7" s="236">
        <f t="shared" si="2"/>
        <v>753</v>
      </c>
      <c r="BG7" s="237">
        <f t="shared" si="2"/>
        <v>31.375</v>
      </c>
      <c r="BH7" s="220">
        <f t="shared" si="2"/>
        <v>753</v>
      </c>
      <c r="BI7" s="220">
        <f t="shared" si="2"/>
        <v>0</v>
      </c>
      <c r="BJ7" s="220">
        <f t="shared" si="2"/>
        <v>0</v>
      </c>
      <c r="BK7" s="220">
        <f t="shared" si="2"/>
        <v>0</v>
      </c>
      <c r="BL7" s="220">
        <f t="shared" si="2"/>
        <v>0</v>
      </c>
      <c r="BM7" s="220">
        <f t="shared" si="2"/>
        <v>0</v>
      </c>
      <c r="BO7" s="45" t="str">
        <f>AY7&amp;".  "&amp;BA7&amp;","&amp;BC7&amp;BD7&amp;BE7&amp;", "&amp;BF7</f>
        <v>2.  HMC Büttgen - 1,6:2, 753</v>
      </c>
    </row>
    <row r="8" spans="1:67" ht="12.75">
      <c r="A8" s="213">
        <v>3</v>
      </c>
      <c r="B8" s="230" t="str">
        <f>VLOOKUP($A8,'[1]Eingabe Mannschaften'!$K$2:$Q$28,6,FALSE)</f>
        <v>BGC Bergisch Gladbach - 1</v>
      </c>
      <c r="C8" s="230" t="str">
        <f>VLOOKUP($A8,'[1]Eingabe Mannschaften'!$K$2:$Q$28,7,FALSE)</f>
        <v>BGC Bergisch Gladbach</v>
      </c>
      <c r="D8" s="232">
        <f>IF($B8="",0,VLOOKUP($B8,'[1]Eingabe Mannschaften'!$A$2:$X$28,D$1,FALSE))</f>
        <v>762</v>
      </c>
      <c r="E8" s="232">
        <f>IF(D8=0,1,RANK(D8,D$6:D$10,0))</f>
        <v>2</v>
      </c>
      <c r="F8" s="232">
        <f>COUNTIF(E$6:E$10,E8)-1</f>
        <v>0</v>
      </c>
      <c r="G8" s="232">
        <f>IF(D8=0,0,((E8+F8-1)*2)-F8)</f>
        <v>2</v>
      </c>
      <c r="H8" s="232">
        <f>IF(D8=0,0,((COUNTIF(E$6:E$10,"&gt;0")-1)*2-G8))</f>
        <v>6</v>
      </c>
      <c r="I8" s="232">
        <f>IF($B8="",0,VLOOKUP($B8,'[1]Eingabe Mannschaften'!$A$2:$X$28,I$1,FALSE))</f>
        <v>0</v>
      </c>
      <c r="J8" s="232">
        <f>IF(I8=0,1,RANK(I8,I$6:I$10,0))</f>
        <v>1</v>
      </c>
      <c r="K8" s="232">
        <f>COUNTIF(J$6:J$10,J8)-1</f>
        <v>4</v>
      </c>
      <c r="L8" s="232">
        <f>IF(I8=0,0,((J8+K8-1)*2)-K8)</f>
        <v>0</v>
      </c>
      <c r="M8" s="232">
        <f>IF(I8=0,0,((COUNTIF(J$6:J$10,"&gt;0")-1)*2-L8))</f>
        <v>0</v>
      </c>
      <c r="N8" s="232">
        <f>IF($B8="",0,VLOOKUP($B8,'[1]Eingabe Mannschaften'!$A$2:$X$28,N$1,FALSE))</f>
        <v>0</v>
      </c>
      <c r="O8" s="232">
        <f>IF(N8=0,1,RANK(N8,N$6:N$10,0))</f>
        <v>1</v>
      </c>
      <c r="P8" s="232">
        <f>COUNTIF(O$6:O$10,O8)-1</f>
        <v>4</v>
      </c>
      <c r="Q8" s="232">
        <f>IF(N8=0,0,((O8+P8-1)*2)-P8)</f>
        <v>0</v>
      </c>
      <c r="R8" s="232">
        <f>IF(N8=0,0,((COUNTIF(O$6:O$10,"&gt;0")-1)*2-Q8))</f>
        <v>0</v>
      </c>
      <c r="S8" s="232">
        <f>IF($B8="",0,VLOOKUP($B8,'[1]Eingabe Mannschaften'!$A$2:$X$28,S$1,FALSE))</f>
        <v>0</v>
      </c>
      <c r="T8" s="232">
        <f>IF(S8=0,1,RANK(S8,S$6:S$10,0))</f>
        <v>1</v>
      </c>
      <c r="U8" s="232">
        <f>COUNTIF(T$6:T$10,T8)-1</f>
        <v>4</v>
      </c>
      <c r="V8" s="232">
        <f>IF(S8=0,0,((T8+U8-1)*2)-U8)</f>
        <v>0</v>
      </c>
      <c r="W8" s="232">
        <f>IF(S8=0,0,((COUNTIF(T$6:T$10,"&gt;0")-1)*2-V8))</f>
        <v>0</v>
      </c>
      <c r="X8" s="232">
        <f>IF($B8="",0,VLOOKUP($B8,'[1]Eingabe Mannschaften'!$A$2:$X$28,X$1,FALSE))</f>
        <v>0</v>
      </c>
      <c r="Y8" s="232">
        <f>IF(X8=0,1,RANK(X8,X$6:X$10,0))</f>
        <v>1</v>
      </c>
      <c r="Z8" s="232">
        <f>COUNTIF(Y$6:Y$10,Y8)-1</f>
        <v>4</v>
      </c>
      <c r="AA8" s="232">
        <f>IF(X8=0,0,((Y8+Z8-1)*2)-Z8)</f>
        <v>0</v>
      </c>
      <c r="AB8" s="232">
        <f>IF(X8=0,0,((COUNTIF(Y$6:Y$10,"&gt;0")-1)*2-AA8))</f>
        <v>0</v>
      </c>
      <c r="AC8" s="232">
        <f>IF($B8="",0,VLOOKUP($B8,'[1]Eingabe Mannschaften'!$A$2:$X$28,AC$1,FALSE))</f>
        <v>0</v>
      </c>
      <c r="AD8" s="232">
        <f>IF(AC8=0,1,RANK(AC8,AC$6:AC$10,0))</f>
        <v>1</v>
      </c>
      <c r="AE8" s="232">
        <f>COUNTIF(AD$6:AD$10,AD8)-1</f>
        <v>4</v>
      </c>
      <c r="AF8" s="232">
        <f>IF(AC8=0,0,((AD8+AE8-1)*2)-AE8)</f>
        <v>0</v>
      </c>
      <c r="AG8" s="232">
        <f>IF(AC8=0,0,((COUNTIF(AD$6:AD$10,"&gt;0")-1)*2-AF8))</f>
        <v>0</v>
      </c>
      <c r="AH8" s="232">
        <f>SUM(D8,I8,N8,S8,X8,AC8)</f>
        <v>762</v>
      </c>
      <c r="AI8" s="232">
        <f>SUM(COUNTIF(D8,"&gt;0")+COUNTIF(I8,"&gt;0")+COUNTIF(N8,"&gt;0")+COUNTIF(S8,"&gt;0")+COUNTIF(X8,"&gt;0")+COUNTIF(AC8,"&gt;0"))</f>
        <v>1</v>
      </c>
      <c r="AJ8" s="232">
        <f>IF($B8="",0,VLOOKUP($B8,'[1]Eingabe Mannschaften'!$A$2:$J$28,AJ$1,FALSE))</f>
        <v>0</v>
      </c>
      <c r="AK8" s="232">
        <f>IF(('[1]Eingabe Mannschaften'!$I$29)&gt;AI8,1,"")</f>
      </c>
      <c r="AL8" s="220"/>
      <c r="AM8" s="220"/>
      <c r="AN8" s="232">
        <f>IF(AK8=1,"ADW",IF(AL8=1,SUM(AH8-AM8),AH8))</f>
        <v>762</v>
      </c>
      <c r="AO8" s="233">
        <f>IF(AK8=1,0,AN8/(AI8)/'[1]Eingabe Einzelspieler'!$A$169/4)</f>
        <v>31.75</v>
      </c>
      <c r="AP8" s="232">
        <f t="shared" si="0"/>
        <v>2</v>
      </c>
      <c r="AQ8" s="232">
        <f t="shared" si="0"/>
        <v>6</v>
      </c>
      <c r="AR8" s="234">
        <f>RANK(AP8,$AP$6:$AP$10,0)</f>
        <v>4</v>
      </c>
      <c r="AS8" s="234">
        <f>RANK(AN8,AN$6:AN$10,1)</f>
        <v>4</v>
      </c>
      <c r="AT8" s="234">
        <f>COUNTIF(AS$6:AS8,AS8)</f>
        <v>1</v>
      </c>
      <c r="AU8" s="234">
        <f>AR8*1000+AS8*100+AJ8*10+AT8</f>
        <v>4401</v>
      </c>
      <c r="AV8" s="231">
        <f>A8</f>
        <v>3</v>
      </c>
      <c r="AW8" s="234">
        <f>SMALL(AU$6:AU$10,A8)</f>
        <v>3301</v>
      </c>
      <c r="AX8" s="234">
        <f>VLOOKUP(AW8,AU$6:AV$10,$AX$1,FALSE)</f>
        <v>5</v>
      </c>
      <c r="AY8" s="220">
        <f>A8</f>
        <v>3</v>
      </c>
      <c r="AZ8" s="221">
        <f>IF(VLOOKUP($AX8,$A$6:$AX$10,AZ$1,FALSE),"x",0)</f>
        <v>0</v>
      </c>
      <c r="BA8" s="213" t="str">
        <f t="shared" si="1"/>
        <v>MC 62 Lüdenscheid - 1</v>
      </c>
      <c r="BB8" s="213" t="str">
        <f t="shared" si="1"/>
        <v>MC 62 Lüdenscheid</v>
      </c>
      <c r="BC8" s="220">
        <f t="shared" si="1"/>
        <v>4</v>
      </c>
      <c r="BD8" s="262" t="s">
        <v>199</v>
      </c>
      <c r="BE8" s="220">
        <f t="shared" si="2"/>
        <v>4</v>
      </c>
      <c r="BF8" s="236">
        <f t="shared" si="2"/>
        <v>756</v>
      </c>
      <c r="BG8" s="237">
        <f t="shared" si="2"/>
        <v>31.5</v>
      </c>
      <c r="BH8" s="220">
        <f t="shared" si="2"/>
        <v>756</v>
      </c>
      <c r="BI8" s="220">
        <f t="shared" si="2"/>
        <v>0</v>
      </c>
      <c r="BJ8" s="220">
        <f t="shared" si="2"/>
        <v>0</v>
      </c>
      <c r="BK8" s="220">
        <f t="shared" si="2"/>
        <v>0</v>
      </c>
      <c r="BL8" s="220">
        <f t="shared" si="2"/>
        <v>0</v>
      </c>
      <c r="BM8" s="220">
        <f t="shared" si="2"/>
        <v>0</v>
      </c>
      <c r="BO8" s="45" t="str">
        <f>AY8&amp;".  "&amp;BA8&amp;","&amp;BC8&amp;BD8&amp;BE8&amp;", "&amp;BF8</f>
        <v>3.  MC 62 Lüdenscheid - 1,4:4, 756</v>
      </c>
    </row>
    <row r="9" spans="1:67" ht="12.75">
      <c r="A9" s="213">
        <v>4</v>
      </c>
      <c r="B9" s="230" t="str">
        <f>VLOOKUP($A9,'[1]Eingabe Mannschaften'!$K$2:$Q$28,6,FALSE)</f>
        <v>HMC Büttgen - 1</v>
      </c>
      <c r="C9" s="230" t="str">
        <f>VLOOKUP($A9,'[1]Eingabe Mannschaften'!$K$2:$Q$28,7,FALSE)</f>
        <v>HMC Büttgen</v>
      </c>
      <c r="D9" s="232">
        <f>IF($B9="",0,VLOOKUP($B9,'[1]Eingabe Mannschaften'!$A$2:$X$28,D$1,FALSE))</f>
        <v>753</v>
      </c>
      <c r="E9" s="232">
        <f>IF(D9=0,1,RANK(D9,D$6:D$10,0))</f>
        <v>4</v>
      </c>
      <c r="F9" s="232">
        <f>COUNTIF(E$6:E$10,E9)-1</f>
        <v>0</v>
      </c>
      <c r="G9" s="232">
        <f>IF(D9=0,0,((E9+F9-1)*2)-F9)</f>
        <v>6</v>
      </c>
      <c r="H9" s="232">
        <f>IF(D9=0,0,((COUNTIF(E$6:E$10,"&gt;0")-1)*2-G9))</f>
        <v>2</v>
      </c>
      <c r="I9" s="232">
        <f>IF($B9="",0,VLOOKUP($B9,'[1]Eingabe Mannschaften'!$A$2:$X$28,I$1,FALSE))</f>
        <v>0</v>
      </c>
      <c r="J9" s="232">
        <f>IF(I9=0,1,RANK(I9,I$6:I$10,0))</f>
        <v>1</v>
      </c>
      <c r="K9" s="232">
        <f>COUNTIF(J$6:J$10,J9)-1</f>
        <v>4</v>
      </c>
      <c r="L9" s="232">
        <f>IF(I9=0,0,((J9+K9-1)*2)-K9)</f>
        <v>0</v>
      </c>
      <c r="M9" s="232">
        <f>IF(I9=0,0,((COUNTIF(J$6:J$10,"&gt;0")-1)*2-L9))</f>
        <v>0</v>
      </c>
      <c r="N9" s="232">
        <f>IF($B9="",0,VLOOKUP($B9,'[1]Eingabe Mannschaften'!$A$2:$X$28,N$1,FALSE))</f>
        <v>0</v>
      </c>
      <c r="O9" s="232">
        <f>IF(N9=0,1,RANK(N9,N$6:N$10,0))</f>
        <v>1</v>
      </c>
      <c r="P9" s="232">
        <f>COUNTIF(O$6:O$10,O9)-1</f>
        <v>4</v>
      </c>
      <c r="Q9" s="232">
        <f>IF(N9=0,0,((O9+P9-1)*2)-P9)</f>
        <v>0</v>
      </c>
      <c r="R9" s="232">
        <f>IF(N9=0,0,((COUNTIF(O$6:O$10,"&gt;0")-1)*2-Q9))</f>
        <v>0</v>
      </c>
      <c r="S9" s="232">
        <f>IF($B9="",0,VLOOKUP($B9,'[1]Eingabe Mannschaften'!$A$2:$X$28,S$1,FALSE))</f>
        <v>0</v>
      </c>
      <c r="T9" s="232">
        <f>IF(S9=0,1,RANK(S9,S$6:S$10,0))</f>
        <v>1</v>
      </c>
      <c r="U9" s="232">
        <f>COUNTIF(T$6:T$10,T9)-1</f>
        <v>4</v>
      </c>
      <c r="V9" s="232">
        <f>IF(S9=0,0,((T9+U9-1)*2)-U9)</f>
        <v>0</v>
      </c>
      <c r="W9" s="232">
        <f>IF(S9=0,0,((COUNTIF(T$6:T$10,"&gt;0")-1)*2-V9))</f>
        <v>0</v>
      </c>
      <c r="X9" s="232">
        <f>IF($B9="",0,VLOOKUP($B9,'[1]Eingabe Mannschaften'!$A$2:$X$28,X$1,FALSE))</f>
        <v>0</v>
      </c>
      <c r="Y9" s="232">
        <f>IF(X9=0,1,RANK(X9,X$6:X$10,0))</f>
        <v>1</v>
      </c>
      <c r="Z9" s="232">
        <f>COUNTIF(Y$6:Y$10,Y9)-1</f>
        <v>4</v>
      </c>
      <c r="AA9" s="232">
        <f>IF(X9=0,0,((Y9+Z9-1)*2)-Z9)</f>
        <v>0</v>
      </c>
      <c r="AB9" s="232">
        <f>IF(X9=0,0,((COUNTIF(Y$6:Y$10,"&gt;0")-1)*2-AA9))</f>
        <v>0</v>
      </c>
      <c r="AC9" s="232">
        <f>IF($B9="",0,VLOOKUP($B9,'[1]Eingabe Mannschaften'!$A$2:$X$28,AC$1,FALSE))</f>
        <v>0</v>
      </c>
      <c r="AD9" s="232">
        <f>IF(AC9=0,1,RANK(AC9,AC$6:AC$10,0))</f>
        <v>1</v>
      </c>
      <c r="AE9" s="232">
        <f>COUNTIF(AD$6:AD$10,AD9)-1</f>
        <v>4</v>
      </c>
      <c r="AF9" s="232">
        <f>IF(AC9=0,0,((AD9+AE9-1)*2)-AE9)</f>
        <v>0</v>
      </c>
      <c r="AG9" s="232">
        <f>IF(AC9=0,0,((COUNTIF(AD$6:AD$10,"&gt;0")-1)*2-AF9))</f>
        <v>0</v>
      </c>
      <c r="AH9" s="232">
        <f>SUM(D9,I9,N9,S9,X9,AC9)</f>
        <v>753</v>
      </c>
      <c r="AI9" s="232">
        <f>SUM(COUNTIF(D9,"&gt;0")+COUNTIF(I9,"&gt;0")+COUNTIF(N9,"&gt;0")+COUNTIF(S9,"&gt;0")+COUNTIF(X9,"&gt;0")+COUNTIF(AC9,"&gt;0"))</f>
        <v>1</v>
      </c>
      <c r="AJ9" s="232">
        <f>IF($B9="",0,VLOOKUP($B9,'[1]Eingabe Mannschaften'!$A$2:$J$28,AJ$1,FALSE))</f>
        <v>0</v>
      </c>
      <c r="AK9" s="232">
        <f>IF(('[1]Eingabe Mannschaften'!$I$29)&gt;AI9,1,"")</f>
      </c>
      <c r="AL9" s="220"/>
      <c r="AM9" s="220"/>
      <c r="AN9" s="232">
        <f>IF(AK9=1,"ADW",IF(AL9=1,SUM(AH9-AM9),AH9))</f>
        <v>753</v>
      </c>
      <c r="AO9" s="233">
        <f>IF(AK9=1,0,AN9/(AI9)/'[1]Eingabe Einzelspieler'!$A$169/4)</f>
        <v>31.375</v>
      </c>
      <c r="AP9" s="232">
        <f t="shared" si="0"/>
        <v>6</v>
      </c>
      <c r="AQ9" s="232">
        <f t="shared" si="0"/>
        <v>2</v>
      </c>
      <c r="AR9" s="234">
        <f>RANK(AP9,$AP$6:$AP$10,0)</f>
        <v>2</v>
      </c>
      <c r="AS9" s="234">
        <f>RANK(AN9,AN$6:AN$10,1)</f>
        <v>2</v>
      </c>
      <c r="AT9" s="234">
        <f>COUNTIF(AS$6:AS9,AS9)</f>
        <v>1</v>
      </c>
      <c r="AU9" s="234">
        <f>AR9*1000+AS9*100+AJ9*10+AT9</f>
        <v>2201</v>
      </c>
      <c r="AV9" s="231">
        <f>A9</f>
        <v>4</v>
      </c>
      <c r="AW9" s="234">
        <f>SMALL(AU$6:AU$10,A9)</f>
        <v>4401</v>
      </c>
      <c r="AX9" s="234">
        <f>VLOOKUP(AW9,AU$6:AV$10,$AX$1,FALSE)</f>
        <v>3</v>
      </c>
      <c r="AY9" s="220">
        <f>A9</f>
        <v>4</v>
      </c>
      <c r="AZ9" s="221">
        <f>IF(VLOOKUP($AX9,$A$6:$AX$10,AZ$1,FALSE),"x",0)</f>
        <v>0</v>
      </c>
      <c r="BA9" s="213" t="str">
        <f t="shared" si="1"/>
        <v>BGC Bergisch Gladbach - 1</v>
      </c>
      <c r="BB9" s="213" t="str">
        <f t="shared" si="1"/>
        <v>BGC Bergisch Gladbach</v>
      </c>
      <c r="BC9" s="220">
        <f t="shared" si="1"/>
        <v>2</v>
      </c>
      <c r="BD9" s="262" t="s">
        <v>199</v>
      </c>
      <c r="BE9" s="220">
        <f t="shared" si="2"/>
        <v>6</v>
      </c>
      <c r="BF9" s="236">
        <f t="shared" si="2"/>
        <v>762</v>
      </c>
      <c r="BG9" s="237">
        <f t="shared" si="2"/>
        <v>31.75</v>
      </c>
      <c r="BH9" s="220">
        <f t="shared" si="2"/>
        <v>762</v>
      </c>
      <c r="BI9" s="220">
        <f t="shared" si="2"/>
        <v>0</v>
      </c>
      <c r="BJ9" s="220">
        <f t="shared" si="2"/>
        <v>0</v>
      </c>
      <c r="BK9" s="220">
        <f t="shared" si="2"/>
        <v>0</v>
      </c>
      <c r="BL9" s="220">
        <f t="shared" si="2"/>
        <v>0</v>
      </c>
      <c r="BM9" s="220">
        <f t="shared" si="2"/>
        <v>0</v>
      </c>
      <c r="BO9" s="45" t="str">
        <f>AY9&amp;".  "&amp;BA9&amp;","&amp;BC9&amp;BD9&amp;BE9&amp;", "&amp;BF9</f>
        <v>4.  BGC Bergisch Gladbach - 1,2:6, 762</v>
      </c>
    </row>
    <row r="10" spans="1:67" ht="12.75">
      <c r="A10" s="263">
        <v>5</v>
      </c>
      <c r="B10" s="264" t="str">
        <f>VLOOKUP($A10,'[1]Eingabe Mannschaften'!$K$2:$Q$28,6,FALSE)</f>
        <v>MC 62 Lüdenscheid - 1</v>
      </c>
      <c r="C10" s="265" t="str">
        <f>VLOOKUP($A10,'[1]Eingabe Mannschaften'!$K$2:$Q$28,7,FALSE)</f>
        <v>MC 62 Lüdenscheid</v>
      </c>
      <c r="D10" s="266">
        <f>IF($B10="",0,VLOOKUP($B10,'[1]Eingabe Mannschaften'!$A$2:$X$28,D$1,FALSE))</f>
        <v>756</v>
      </c>
      <c r="E10" s="266">
        <f>IF(D10=0,1,RANK(D10,D$6:D$10,0))</f>
        <v>3</v>
      </c>
      <c r="F10" s="266">
        <f>COUNTIF(E$6:E$10,E10)-1</f>
        <v>0</v>
      </c>
      <c r="G10" s="266">
        <f>IF(D10=0,0,((E10+F10-1)*2)-F10)</f>
        <v>4</v>
      </c>
      <c r="H10" s="266">
        <f>IF(D10=0,0,((COUNTIF(E$6:E$10,"&gt;0")-1)*2-G10))</f>
        <v>4</v>
      </c>
      <c r="I10" s="266">
        <f>IF($B10="",0,VLOOKUP($B10,'[1]Eingabe Mannschaften'!$A$2:$X$28,I$1,FALSE))</f>
        <v>0</v>
      </c>
      <c r="J10" s="232">
        <f>IF(I10=0,1,RANK(I10,I$6:I$10,0))</f>
        <v>1</v>
      </c>
      <c r="K10" s="232">
        <f>COUNTIF(J$6:J$10,J10)-1</f>
        <v>4</v>
      </c>
      <c r="L10" s="232">
        <f>IF(I10=0,0,((J10+K10-1)*2)-K10)</f>
        <v>0</v>
      </c>
      <c r="M10" s="232">
        <f>IF(I10=0,0,((COUNTIF(J$6:J$10,"&gt;0")-1)*2-L10))</f>
        <v>0</v>
      </c>
      <c r="N10" s="232">
        <f>IF($B10="",0,VLOOKUP($B10,'[1]Eingabe Mannschaften'!$A$2:$X$28,N$1,FALSE))</f>
        <v>0</v>
      </c>
      <c r="O10" s="232">
        <f>IF(N10=0,1,RANK(N10,N$6:N$10,0))</f>
        <v>1</v>
      </c>
      <c r="P10" s="232">
        <f>COUNTIF(O$6:O$10,O10)-1</f>
        <v>4</v>
      </c>
      <c r="Q10" s="232">
        <f>IF(N10=0,0,((O10+P10-1)*2)-P10)</f>
        <v>0</v>
      </c>
      <c r="R10" s="232">
        <f>IF(N10=0,0,((COUNTIF(O$6:O$10,"&gt;0")-1)*2-Q10))</f>
        <v>0</v>
      </c>
      <c r="S10" s="232">
        <f>IF($B10="",0,VLOOKUP($B10,'[1]Eingabe Mannschaften'!$A$2:$X$28,S$1,FALSE))</f>
        <v>0</v>
      </c>
      <c r="T10" s="232">
        <f>IF(S10=0,1,RANK(S10,S$6:S$10,0))</f>
        <v>1</v>
      </c>
      <c r="U10" s="232">
        <f>COUNTIF(T$6:T$10,T10)-1</f>
        <v>4</v>
      </c>
      <c r="V10" s="232">
        <f>IF(S10=0,0,((T10+U10-1)*2)-U10)</f>
        <v>0</v>
      </c>
      <c r="W10" s="232">
        <f>IF(S10=0,0,((COUNTIF(T$6:T$10,"&gt;0")-1)*2-V10))</f>
        <v>0</v>
      </c>
      <c r="X10" s="232">
        <f>IF($B10="",0,VLOOKUP($B10,'[1]Eingabe Mannschaften'!$A$2:$X$28,X$1,FALSE))</f>
        <v>0</v>
      </c>
      <c r="Y10" s="232">
        <f>IF(X10=0,1,RANK(X10,X$6:X$10,0))</f>
        <v>1</v>
      </c>
      <c r="Z10" s="232">
        <f>COUNTIF(Y$6:Y$10,Y10)-1</f>
        <v>4</v>
      </c>
      <c r="AA10" s="232">
        <f>IF(X10=0,0,((Y10+Z10-1)*2)-Z10)</f>
        <v>0</v>
      </c>
      <c r="AB10" s="232">
        <f>IF(X10=0,0,((COUNTIF(Y$6:Y$10,"&gt;0")-1)*2-AA10))</f>
        <v>0</v>
      </c>
      <c r="AC10" s="232">
        <f>IF($B10="",0,VLOOKUP($B10,'[1]Eingabe Mannschaften'!$A$2:$X$28,AC$1,FALSE))</f>
        <v>0</v>
      </c>
      <c r="AD10" s="232">
        <f>IF(AC10=0,1,RANK(AC10,AC$6:AC$10,0))</f>
        <v>1</v>
      </c>
      <c r="AE10" s="232">
        <f>COUNTIF(AD$6:AD$10,AD10)-1</f>
        <v>4</v>
      </c>
      <c r="AF10" s="232">
        <f>IF(AC10=0,0,((AD10+AE10-1)*2)-AE10)</f>
        <v>0</v>
      </c>
      <c r="AG10" s="232">
        <f>IF(AC10=0,0,((COUNTIF(AD$6:AD$10,"&gt;0")-1)*2-AF10))</f>
        <v>0</v>
      </c>
      <c r="AH10" s="232">
        <f>SUM(D10,I10,N10,S10,X10,AC10)</f>
        <v>756</v>
      </c>
      <c r="AI10" s="232">
        <f>SUM(COUNTIF(D10,"&gt;0")+COUNTIF(I10,"&gt;0")+COUNTIF(N10,"&gt;0")+COUNTIF(S10,"&gt;0")+COUNTIF(X10,"&gt;0")+COUNTIF(AC10,"&gt;0"))</f>
        <v>1</v>
      </c>
      <c r="AJ10" s="232">
        <f>IF($B10="",0,VLOOKUP($B10,'[1]Eingabe Mannschaften'!$A$2:$J$28,AJ$1,FALSE))</f>
        <v>0</v>
      </c>
      <c r="AK10" s="232">
        <f>IF(('[1]Eingabe Mannschaften'!$I$29)&gt;AI10,1,"")</f>
      </c>
      <c r="AL10" s="220"/>
      <c r="AM10" s="220"/>
      <c r="AN10" s="232">
        <f>IF(AK10=1,"ADW",IF(AL10=1,SUM(AH10-AM10),AH10))</f>
        <v>756</v>
      </c>
      <c r="AO10" s="233">
        <f>IF(AK10=1,0,AN10/(AI10)/'[1]Eingabe Einzelspieler'!$A$169/4)</f>
        <v>31.5</v>
      </c>
      <c r="AP10" s="232">
        <f t="shared" si="0"/>
        <v>4</v>
      </c>
      <c r="AQ10" s="232">
        <f t="shared" si="0"/>
        <v>4</v>
      </c>
      <c r="AR10" s="234">
        <f>RANK(AP10,$AP$6:$AP$10,0)</f>
        <v>3</v>
      </c>
      <c r="AS10" s="234">
        <f>RANK(AN10,AN$6:AN$10,1)</f>
        <v>3</v>
      </c>
      <c r="AT10" s="234">
        <f>COUNTIF(AS$6:AS10,AS10)</f>
        <v>1</v>
      </c>
      <c r="AU10" s="234">
        <f>AR10*1000+AS10*100+AJ10*10+AT10</f>
        <v>3301</v>
      </c>
      <c r="AV10" s="231">
        <f>A10</f>
        <v>5</v>
      </c>
      <c r="AW10" s="234">
        <f>SMALL(AU$6:AU$10,A10)</f>
        <v>5501</v>
      </c>
      <c r="AX10" s="234">
        <f>VLOOKUP(AW10,AU$6:AV$10,$AX$1,FALSE)</f>
        <v>2</v>
      </c>
      <c r="AY10" s="220">
        <f>A10</f>
        <v>5</v>
      </c>
      <c r="AZ10" s="221">
        <f>IF(VLOOKUP($AX10,$A$6:$AX$10,AZ$1,FALSE),"x",0)</f>
        <v>0</v>
      </c>
      <c r="BA10" s="213" t="str">
        <f t="shared" si="1"/>
        <v>1. KGC Mönchengladbach - 1</v>
      </c>
      <c r="BB10" s="213" t="str">
        <f t="shared" si="1"/>
        <v>1. KGC Mönchengladbach</v>
      </c>
      <c r="BC10" s="220">
        <f t="shared" si="1"/>
        <v>0</v>
      </c>
      <c r="BD10" s="262" t="s">
        <v>199</v>
      </c>
      <c r="BE10" s="220">
        <f t="shared" si="2"/>
        <v>8</v>
      </c>
      <c r="BF10" s="236">
        <f t="shared" si="2"/>
        <v>823</v>
      </c>
      <c r="BG10" s="237">
        <f t="shared" si="2"/>
        <v>34.291666666666664</v>
      </c>
      <c r="BH10" s="220">
        <f t="shared" si="2"/>
        <v>823</v>
      </c>
      <c r="BI10" s="220">
        <f t="shared" si="2"/>
        <v>0</v>
      </c>
      <c r="BJ10" s="220">
        <f t="shared" si="2"/>
        <v>0</v>
      </c>
      <c r="BK10" s="220">
        <f t="shared" si="2"/>
        <v>0</v>
      </c>
      <c r="BL10" s="220">
        <f t="shared" si="2"/>
        <v>0</v>
      </c>
      <c r="BM10" s="220">
        <f t="shared" si="2"/>
        <v>0</v>
      </c>
      <c r="BO10" s="45" t="str">
        <f>AY10&amp;".  "&amp;BA10&amp;","&amp;BC10&amp;BD10&amp;BE10&amp;", "&amp;BF10</f>
        <v>5.  1. KGC Mönchengladbach - 1,0:8, 823</v>
      </c>
    </row>
    <row r="11" spans="4:66" ht="12.75">
      <c r="D11" s="267">
        <v>19</v>
      </c>
      <c r="E11" s="267">
        <v>20</v>
      </c>
      <c r="F11" s="267">
        <v>21</v>
      </c>
      <c r="G11" s="267">
        <v>22</v>
      </c>
      <c r="H11" s="267">
        <v>23</v>
      </c>
      <c r="I11" s="267">
        <v>24</v>
      </c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O11" s="238"/>
      <c r="AP11" s="219"/>
      <c r="AQ11" s="219"/>
      <c r="AR11" s="238"/>
      <c r="AS11" s="238"/>
      <c r="AT11" s="238"/>
      <c r="AU11" s="238"/>
      <c r="AX11" s="240"/>
      <c r="AY11" s="220"/>
      <c r="BA11" s="213"/>
      <c r="BB11" s="213"/>
      <c r="BC11" s="220"/>
      <c r="BD11" s="220"/>
      <c r="BE11" s="220"/>
      <c r="BF11" s="241"/>
      <c r="BG11" s="213"/>
      <c r="BH11" s="213"/>
      <c r="BI11" s="213"/>
      <c r="BJ11" s="213"/>
      <c r="BK11" s="213"/>
      <c r="BL11" s="213"/>
      <c r="BM11" s="213"/>
      <c r="BN11" s="214"/>
    </row>
    <row r="12" spans="2:67" ht="25.5" customHeight="1" hidden="1">
      <c r="B12" s="45" t="s">
        <v>16</v>
      </c>
      <c r="C12" s="45" t="s">
        <v>17</v>
      </c>
      <c r="D12" s="219" t="s">
        <v>159</v>
      </c>
      <c r="E12" s="219" t="s">
        <v>160</v>
      </c>
      <c r="F12" s="219" t="s">
        <v>161</v>
      </c>
      <c r="G12" s="219" t="s">
        <v>162</v>
      </c>
      <c r="H12" s="219" t="s">
        <v>163</v>
      </c>
      <c r="I12" s="219" t="s">
        <v>164</v>
      </c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25" t="s">
        <v>190</v>
      </c>
      <c r="AI12" s="219" t="s">
        <v>165</v>
      </c>
      <c r="AJ12" s="219" t="s">
        <v>166</v>
      </c>
      <c r="AK12" s="254" t="s">
        <v>167</v>
      </c>
      <c r="AL12" s="225" t="s">
        <v>191</v>
      </c>
      <c r="AM12" s="219" t="s">
        <v>169</v>
      </c>
      <c r="AN12" s="254" t="s">
        <v>170</v>
      </c>
      <c r="AO12" s="254" t="s">
        <v>171</v>
      </c>
      <c r="AP12" s="219"/>
      <c r="AQ12" s="219"/>
      <c r="AR12" s="225" t="s">
        <v>172</v>
      </c>
      <c r="AS12" s="225" t="s">
        <v>173</v>
      </c>
      <c r="AT12" s="225" t="s">
        <v>174</v>
      </c>
      <c r="AU12" s="254" t="s">
        <v>200</v>
      </c>
      <c r="AV12" s="225"/>
      <c r="AW12" s="219" t="s">
        <v>176</v>
      </c>
      <c r="AX12" s="219" t="s">
        <v>177</v>
      </c>
      <c r="AY12" s="217"/>
      <c r="AZ12" s="227"/>
      <c r="BA12" s="228" t="s">
        <v>2</v>
      </c>
      <c r="BB12" s="228" t="s">
        <v>17</v>
      </c>
      <c r="BC12" s="268" t="s">
        <v>190</v>
      </c>
      <c r="BD12" s="268"/>
      <c r="BE12" s="268"/>
      <c r="BF12" s="269" t="s">
        <v>169</v>
      </c>
      <c r="BG12" s="270" t="s">
        <v>178</v>
      </c>
      <c r="BH12" s="270" t="str">
        <f>'[1]Eingabe Einzelspieler'!$A$158</f>
        <v>Witten-Herbede</v>
      </c>
      <c r="BI12" s="270" t="str">
        <f>'[1]Eingabe Einzelspieler'!$A$159</f>
        <v>Mönchengladbach</v>
      </c>
      <c r="BJ12" s="270" t="str">
        <f>'[1]Eingabe Einzelspieler'!$A$160</f>
        <v>Köln, ACR Sportcenter</v>
      </c>
      <c r="BK12" s="270" t="str">
        <f>'[1]Eingabe Einzelspieler'!$A$161</f>
        <v>Büttgen</v>
      </c>
      <c r="BL12" s="270" t="str">
        <f>'[1]Eingabe Einzelspieler'!$A$162</f>
        <v>Neviges "Kleine Höhe"</v>
      </c>
      <c r="BM12" s="270" t="str">
        <f>'[1]Eingabe Einzelspieler'!$A$163</f>
        <v>Lüdenscheid</v>
      </c>
      <c r="BO12" s="45" t="str">
        <f>BA12&amp;","&amp;BC12&amp;BD12&amp;BE12</f>
        <v>Mannschaft,Gesamt
Schläge</v>
      </c>
    </row>
    <row r="13" spans="1:67" ht="12.75" hidden="1">
      <c r="A13" s="230">
        <f>'[1]Eingabe Mannschaften'!L28</f>
        <v>0</v>
      </c>
      <c r="B13" s="242" t="s">
        <v>201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O13" s="238"/>
      <c r="AP13" s="219"/>
      <c r="AQ13" s="219"/>
      <c r="AR13" s="238"/>
      <c r="AS13" s="238"/>
      <c r="AT13" s="238"/>
      <c r="AU13" s="238"/>
      <c r="AX13" s="240"/>
      <c r="AY13" s="217" t="str">
        <f>B13</f>
        <v>Damen-Mannschaften</v>
      </c>
      <c r="AZ13" s="227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O13" s="45" t="str">
        <f>AY13&amp;".  "&amp;BA13&amp;","&amp;BC13&amp;BD13&amp;BE13</f>
        <v>Damen-Mannschaften.  ,</v>
      </c>
    </row>
    <row r="14" spans="1:67" ht="12.75" hidden="1">
      <c r="A14" s="213">
        <v>1</v>
      </c>
      <c r="B14" s="230" t="e">
        <f>VLOOKUP($A14,'[1]Eingabe Mannschaften'!L$2:Q$28,5,FALSE)</f>
        <v>#N/A</v>
      </c>
      <c r="C14" s="230" t="e">
        <f>VLOOKUP($A14,'[1]Eingabe Mannschaften'!L$2:Q$28,6,FALSE)</f>
        <v>#N/A</v>
      </c>
      <c r="D14" s="232" t="e">
        <f>IF($B14="",0,VLOOKUP($B14,'[1]Eingabe Mannschaften'!$A$2:$X$28,D$11,FALSE))</f>
        <v>#N/A</v>
      </c>
      <c r="E14" s="232" t="e">
        <f>IF($B14="",0,VLOOKUP($B14,'[1]Eingabe Mannschaften'!$A$2:$X$28,E$11,FALSE))</f>
        <v>#N/A</v>
      </c>
      <c r="F14" s="232" t="e">
        <f>IF($B14="",0,VLOOKUP($B14,'[1]Eingabe Mannschaften'!$A$2:$X$28,F$11,FALSE))</f>
        <v>#N/A</v>
      </c>
      <c r="G14" s="232" t="e">
        <f>IF($B14="",0,VLOOKUP($B14,'[1]Eingabe Mannschaften'!$A$2:$X$28,G$11,FALSE))</f>
        <v>#N/A</v>
      </c>
      <c r="H14" s="232" t="e">
        <f>IF($B14="",0,VLOOKUP($B14,'[1]Eingabe Mannschaften'!$A$2:$X$28,H$11,FALSE))</f>
        <v>#N/A</v>
      </c>
      <c r="I14" s="232" t="e">
        <f>IF($B14="",0,VLOOKUP($B14,'[1]Eingabe Mannschaften'!$A$2:$X$28,I$11,FALSE))</f>
        <v>#N/A</v>
      </c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 t="e">
        <f>SUM(D14:I14)</f>
        <v>#N/A</v>
      </c>
      <c r="AI14" s="232">
        <f>COUNTIF(D14:I14,"&gt;0")</f>
        <v>0</v>
      </c>
      <c r="AJ14" s="232" t="e">
        <f>IF($B14="",0,VLOOKUP($B14,'[1]Eingabe Mannschaften'!$A$2:$J$28,AJ$1,FALSE))</f>
        <v>#N/A</v>
      </c>
      <c r="AK14" s="232">
        <f>IF(('[1]Eingabe Mannschaften'!$I$29-1)&gt;AI14,1,"")</f>
      </c>
      <c r="AL14" s="232">
        <f>IF('[1]Eingabe Mannschaften'!$I$29=1,0,IF(AI14='[1]Eingabe Mannschaften'!$I$29,1,0))</f>
        <v>0</v>
      </c>
      <c r="AM14" s="232">
        <f>IF(AL14=1,LARGE(D14:I14,1),"")</f>
      </c>
      <c r="AN14" s="232" t="e">
        <f>IF(AK14=1,"ADW",IF(AL14=1,SUM(AH14-AM14),AH14))</f>
        <v>#N/A</v>
      </c>
      <c r="AO14" s="233" t="e">
        <f>IF(AND(AI14=1,AL14=1),AH14/9,IF(AK14=1,"",IF(AL14=0,AN14/(AI14)/9,AN14/((AI14)-AL14)/9)))</f>
        <v>#N/A</v>
      </c>
      <c r="AP14" s="232"/>
      <c r="AQ14" s="232"/>
      <c r="AR14" s="234" t="e">
        <f>IF(AK14=1,100,RANK(AN14,$AN$14:$AN$15,1))</f>
        <v>#N/A</v>
      </c>
      <c r="AS14" s="234">
        <f>COUNTIF(AR$14:AR14,AR14)</f>
        <v>1</v>
      </c>
      <c r="AT14" s="234" t="e">
        <f>AR14+AS14-1</f>
        <v>#N/A</v>
      </c>
      <c r="AU14" s="235" t="e">
        <f>IF(AK14=1,2500+(AT14/10000),AN14+(AT14/10000)+(AJ14/10))</f>
        <v>#N/A</v>
      </c>
      <c r="AV14" s="231">
        <f>A14</f>
        <v>1</v>
      </c>
      <c r="AW14" s="235" t="e">
        <f>SMALL(AU$14:AU$15,A14)</f>
        <v>#N/A</v>
      </c>
      <c r="AX14" s="234" t="e">
        <f>VLOOKUP(AW14,AU$14:AV$15,$AX$1,FALSE)</f>
        <v>#N/A</v>
      </c>
      <c r="AY14" s="220">
        <f>A14</f>
        <v>1</v>
      </c>
      <c r="AZ14" s="221" t="e">
        <f>IF(VLOOKUP($AX14,$A$14:$AX$15,AZ$1,FALSE),"x",0)</f>
        <v>#N/A</v>
      </c>
      <c r="BA14" s="213" t="e">
        <f>VLOOKUP($AX14,$A$14:$AX$15,BA$1,FALSE)</f>
        <v>#N/A</v>
      </c>
      <c r="BB14" s="213" t="e">
        <f>VLOOKUP($AX14,$A$14:$AX$15,BB$1,FALSE)</f>
        <v>#N/A</v>
      </c>
      <c r="BC14" s="271" t="e">
        <f>VLOOKUP($AX14,$A$14:$AX$15,BC$31,FALSE)</f>
        <v>#N/A</v>
      </c>
      <c r="BD14" s="271"/>
      <c r="BE14" s="271"/>
      <c r="BF14" s="236" t="e">
        <f aca="true" t="shared" si="3" ref="BF14:BM15">VLOOKUP($AX14,$A$14:$AX$15,BF$31,FALSE)</f>
        <v>#N/A</v>
      </c>
      <c r="BG14" s="237" t="e">
        <f t="shared" si="3"/>
        <v>#N/A</v>
      </c>
      <c r="BH14" s="220" t="e">
        <f t="shared" si="3"/>
        <v>#N/A</v>
      </c>
      <c r="BI14" s="220" t="e">
        <f t="shared" si="3"/>
        <v>#N/A</v>
      </c>
      <c r="BJ14" s="220" t="e">
        <f t="shared" si="3"/>
        <v>#N/A</v>
      </c>
      <c r="BK14" s="220" t="e">
        <f t="shared" si="3"/>
        <v>#N/A</v>
      </c>
      <c r="BL14" s="220" t="e">
        <f t="shared" si="3"/>
        <v>#N/A</v>
      </c>
      <c r="BM14" s="220" t="e">
        <f t="shared" si="3"/>
        <v>#N/A</v>
      </c>
      <c r="BO14" s="45" t="e">
        <f>AY14&amp;".  "&amp;BA14&amp;","&amp;BC14&amp;BD14&amp;BE14</f>
        <v>#N/A</v>
      </c>
    </row>
    <row r="15" spans="1:67" s="243" customFormat="1" ht="12.75" hidden="1">
      <c r="A15" s="213">
        <v>1</v>
      </c>
      <c r="B15" s="230" t="e">
        <f>VLOOKUP($A15,'[1]Eingabe Mannschaften'!L$2:Q$28,5,FALSE)</f>
        <v>#N/A</v>
      </c>
      <c r="C15" s="243" t="e">
        <f>VLOOKUP($A15,'[1]Eingabe Mannschaften'!L$2:Q$28,6,FALSE)</f>
        <v>#N/A</v>
      </c>
      <c r="D15" s="221" t="e">
        <f>IF($B15="",0,VLOOKUP($B15,'[1]Eingabe Mannschaften'!$A$2:$X$28,D$11,FALSE))</f>
        <v>#N/A</v>
      </c>
      <c r="E15" s="221" t="e">
        <f>IF($B15="",0,VLOOKUP($B15,'[1]Eingabe Mannschaften'!$A$2:$X$28,E$11,FALSE))</f>
        <v>#N/A</v>
      </c>
      <c r="F15" s="221" t="e">
        <f>IF($B15="",0,VLOOKUP($B15,'[1]Eingabe Mannschaften'!$A$2:$X$28,F$11,FALSE))</f>
        <v>#N/A</v>
      </c>
      <c r="G15" s="221" t="e">
        <f>IF($B15="",0,VLOOKUP($B15,'[1]Eingabe Mannschaften'!$A$2:$X$28,G$11,FALSE))</f>
        <v>#N/A</v>
      </c>
      <c r="H15" s="221" t="e">
        <f>IF($B15="",0,VLOOKUP($B15,'[1]Eingabe Mannschaften'!$A$2:$X$28,H$11,FALSE))</f>
        <v>#N/A</v>
      </c>
      <c r="I15" s="221" t="e">
        <f>IF($B15="",0,VLOOKUP($B15,'[1]Eingabe Mannschaften'!$A$2:$X$28,I$11,FALSE))</f>
        <v>#N/A</v>
      </c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 t="e">
        <f>SUM(D15:I15)</f>
        <v>#N/A</v>
      </c>
      <c r="AI15" s="221">
        <f>COUNTIF(D15:I15,"&gt;0")</f>
        <v>0</v>
      </c>
      <c r="AJ15" s="221" t="e">
        <f>IF($B15="",0,VLOOKUP($B15,'[1]Eingabe Mannschaften'!$A$2:$J$28,AJ$1,FALSE))</f>
        <v>#N/A</v>
      </c>
      <c r="AK15" s="221">
        <f>IF(('[1]Eingabe Mannschaften'!$I$29-1)&gt;AI15,1,"")</f>
      </c>
      <c r="AL15" s="221">
        <f>IF('[1]Eingabe Mannschaften'!$I$29=1,0,IF(AI15='[1]Eingabe Mannschaften'!$I$29,1,0))</f>
        <v>0</v>
      </c>
      <c r="AM15" s="221">
        <f>IF(AL15=1,LARGE(D15:I15,1),"")</f>
      </c>
      <c r="AN15" s="221" t="e">
        <f>IF(AK15=1,"ADW",IF(AL15=1,SUM(AH15-AM15),AH15))</f>
        <v>#N/A</v>
      </c>
      <c r="AO15" s="244" t="e">
        <f>IF(AND(AI15=1,AL15=1),AH15/9,IF(AK15=1,"",IF(AL15=0,AN15/(AI15)/9,AN15/((AI15)-AL15)/9)))</f>
        <v>#N/A</v>
      </c>
      <c r="AP15" s="221"/>
      <c r="AQ15" s="221"/>
      <c r="AR15" s="245" t="e">
        <f>IF(AK15=1,100,RANK(AN15,$AN$14:$AN$15,1))</f>
        <v>#N/A</v>
      </c>
      <c r="AS15" s="245">
        <f>COUNTIF(AR$14:AR15,AR15)</f>
        <v>2</v>
      </c>
      <c r="AT15" s="245" t="e">
        <f>AR15+AS15-1</f>
        <v>#N/A</v>
      </c>
      <c r="AU15" s="246" t="e">
        <f>IF(AK15=1,2500+(AT15/10000),AN15+(AT15/10000)+(AJ15/10))</f>
        <v>#N/A</v>
      </c>
      <c r="AV15" s="221">
        <f>A15</f>
        <v>1</v>
      </c>
      <c r="AW15" s="246" t="e">
        <f>SMALL(AU$14:AU$15,A15)</f>
        <v>#N/A</v>
      </c>
      <c r="AX15" s="245" t="e">
        <f>VLOOKUP(AW15,AU$14:AV$15,$AX$1,FALSE)</f>
        <v>#N/A</v>
      </c>
      <c r="AY15" s="220">
        <f>A15</f>
        <v>1</v>
      </c>
      <c r="AZ15" s="221" t="e">
        <f>IF(VLOOKUP($AX15,$A$14:$AX$15,AZ$1,FALSE),"x",0)</f>
        <v>#N/A</v>
      </c>
      <c r="BA15" s="213" t="e">
        <f>VLOOKUP($AX15,$A$14:$AX$15,BA$1,FALSE)</f>
        <v>#N/A</v>
      </c>
      <c r="BB15" s="213" t="e">
        <f>VLOOKUP($AX15,$A$14:$AX$15,BB$1,FALSE)</f>
        <v>#N/A</v>
      </c>
      <c r="BC15" s="271" t="e">
        <f>VLOOKUP($AX15,$A$14:$AX$15,BC$31,FALSE)</f>
        <v>#N/A</v>
      </c>
      <c r="BD15" s="271"/>
      <c r="BE15" s="271"/>
      <c r="BF15" s="236" t="e">
        <f t="shared" si="3"/>
        <v>#N/A</v>
      </c>
      <c r="BG15" s="237" t="e">
        <f t="shared" si="3"/>
        <v>#N/A</v>
      </c>
      <c r="BH15" s="220" t="e">
        <f t="shared" si="3"/>
        <v>#N/A</v>
      </c>
      <c r="BI15" s="220" t="e">
        <f t="shared" si="3"/>
        <v>#N/A</v>
      </c>
      <c r="BJ15" s="220" t="e">
        <f t="shared" si="3"/>
        <v>#N/A</v>
      </c>
      <c r="BK15" s="220" t="e">
        <f t="shared" si="3"/>
        <v>#N/A</v>
      </c>
      <c r="BL15" s="220" t="e">
        <f t="shared" si="3"/>
        <v>#N/A</v>
      </c>
      <c r="BM15" s="220" t="e">
        <f t="shared" si="3"/>
        <v>#N/A</v>
      </c>
      <c r="BO15" s="45" t="e">
        <f>AY15&amp;".  "&amp;BA15&amp;","&amp;BC15&amp;BD15&amp;BE15&amp;", "&amp;BF15</f>
        <v>#N/A</v>
      </c>
    </row>
    <row r="16" spans="4:65" ht="12.75" hidden="1"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O16" s="238"/>
      <c r="AP16" s="219"/>
      <c r="AQ16" s="219"/>
      <c r="AR16" s="238"/>
      <c r="AS16" s="238"/>
      <c r="AT16" s="238"/>
      <c r="AU16" s="239"/>
      <c r="AW16" s="239"/>
      <c r="AY16" s="220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</row>
    <row r="17" spans="1:67" ht="12.75" hidden="1">
      <c r="A17" s="230">
        <f>'[1]Eingabe Mannschaften'!M28</f>
        <v>0</v>
      </c>
      <c r="B17" s="242" t="s">
        <v>202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O17" s="238"/>
      <c r="AP17" s="219"/>
      <c r="AQ17" s="219"/>
      <c r="AR17" s="238"/>
      <c r="AS17" s="238"/>
      <c r="AT17" s="238"/>
      <c r="AU17" s="239"/>
      <c r="AW17" s="239"/>
      <c r="AX17" s="240"/>
      <c r="AY17" s="217" t="str">
        <f>B17</f>
        <v>Senioren-Mannschaften</v>
      </c>
      <c r="AZ17" s="227"/>
      <c r="BA17" s="213"/>
      <c r="BB17" s="213"/>
      <c r="BC17" s="220"/>
      <c r="BD17" s="220"/>
      <c r="BE17" s="220"/>
      <c r="BF17" s="241"/>
      <c r="BG17" s="213"/>
      <c r="BH17" s="213"/>
      <c r="BI17" s="213"/>
      <c r="BJ17" s="213"/>
      <c r="BK17" s="213"/>
      <c r="BL17" s="213"/>
      <c r="BM17" s="213"/>
      <c r="BO17" s="45" t="str">
        <f>AY17&amp;".  "&amp;BA17&amp;","&amp;BC17&amp;BD17&amp;BE17</f>
        <v>Senioren-Mannschaften.  ,</v>
      </c>
    </row>
    <row r="18" spans="1:67" ht="12.75" hidden="1">
      <c r="A18" s="213">
        <v>1</v>
      </c>
      <c r="B18" s="230" t="e">
        <f>VLOOKUP($A18,'[1]Eingabe Mannschaften'!M$2:Q$28,4,FALSE)</f>
        <v>#N/A</v>
      </c>
      <c r="C18" s="230" t="e">
        <f>VLOOKUP($A18,'[1]Eingabe Mannschaften'!M$2:Q$28,5,FALSE)</f>
        <v>#N/A</v>
      </c>
      <c r="D18" s="232" t="e">
        <f>IF($B18="",0,VLOOKUP($B18,'[1]Eingabe Mannschaften'!$A$2:$X$28,D$11,FALSE))</f>
        <v>#N/A</v>
      </c>
      <c r="E18" s="232" t="e">
        <f>IF($B18="",0,VLOOKUP($B18,'[1]Eingabe Mannschaften'!$A$2:$X$28,E$11,FALSE))</f>
        <v>#N/A</v>
      </c>
      <c r="F18" s="232" t="e">
        <f>IF($B18="",0,VLOOKUP($B18,'[1]Eingabe Mannschaften'!$A$2:$X$28,F$11,FALSE))</f>
        <v>#N/A</v>
      </c>
      <c r="G18" s="232" t="e">
        <f>IF($B18="",0,VLOOKUP($B18,'[1]Eingabe Mannschaften'!$A$2:$X$28,G$11,FALSE))</f>
        <v>#N/A</v>
      </c>
      <c r="H18" s="232" t="e">
        <f>IF($B18="",0,VLOOKUP($B18,'[1]Eingabe Mannschaften'!$A$2:$X$28,H$11,FALSE))</f>
        <v>#N/A</v>
      </c>
      <c r="I18" s="232" t="e">
        <f>IF($B18="",0,VLOOKUP($B18,'[1]Eingabe Mannschaften'!$A$2:$X$28,I$11,FALSE))</f>
        <v>#N/A</v>
      </c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 t="e">
        <f>SUM(D18:I18)</f>
        <v>#N/A</v>
      </c>
      <c r="AI18" s="232">
        <f>COUNTIF(D18:I18,"&gt;0")</f>
        <v>0</v>
      </c>
      <c r="AJ18" s="232" t="e">
        <f>IF($B18="",0,VLOOKUP($B18,'[1]Eingabe Mannschaften'!$A$2:$J$28,AJ$1,FALSE))</f>
        <v>#N/A</v>
      </c>
      <c r="AK18" s="232">
        <f>IF(('[1]Eingabe Mannschaften'!$I$29-1)&gt;AI18,1,"")</f>
      </c>
      <c r="AL18" s="232">
        <f>IF('[1]Eingabe Mannschaften'!$I$29=1,0,IF(AI18='[1]Eingabe Mannschaften'!$I$29,1,0))</f>
        <v>0</v>
      </c>
      <c r="AM18" s="232">
        <f>IF(AL18=1,LARGE(D18:I18,1),"")</f>
      </c>
      <c r="AN18" s="232" t="e">
        <f>IF(AK18=1,"ADW",IF(AL18=1,SUM(AH18-AM18),AH18))</f>
        <v>#N/A</v>
      </c>
      <c r="AO18" s="233" t="e">
        <f>IF(AND(AI18=1,AL18=1),AH18/9,IF(AK18=1,"",IF(AL18=0,AN18/(AI18)/9,AN18/((AI18)-AL18)/9)))</f>
        <v>#N/A</v>
      </c>
      <c r="AP18" s="232"/>
      <c r="AQ18" s="232"/>
      <c r="AR18" s="234" t="e">
        <f>IF(AK18=1,100,RANK(AN18,$AN$18:$AN$19,1))</f>
        <v>#N/A</v>
      </c>
      <c r="AS18" s="234">
        <f>COUNTIF(AR$18:AR18,AR18)</f>
        <v>1</v>
      </c>
      <c r="AT18" s="234" t="e">
        <f>AR18+AS18-1</f>
        <v>#N/A</v>
      </c>
      <c r="AU18" s="235" t="e">
        <f>IF(AK18=1,2500+(AT18/10000),AN18+(AT18/10000)+(AJ18/10))</f>
        <v>#N/A</v>
      </c>
      <c r="AV18" s="231">
        <f>A18</f>
        <v>1</v>
      </c>
      <c r="AW18" s="235" t="e">
        <f>SMALL(AU$18:AU$19,A18)</f>
        <v>#N/A</v>
      </c>
      <c r="AX18" s="234" t="e">
        <f>VLOOKUP(AW18,AU$18:AV$19,$AX$1,FALSE)</f>
        <v>#N/A</v>
      </c>
      <c r="AY18" s="220">
        <f>A18</f>
        <v>1</v>
      </c>
      <c r="AZ18" s="221" t="e">
        <f>IF(VLOOKUP($AX18,$A$18:$AX$19,AZ$1,FALSE),"x",0)</f>
        <v>#N/A</v>
      </c>
      <c r="BA18" s="213" t="e">
        <f>VLOOKUP($AX18,$A$18:$AX$19,BA$1,FALSE)</f>
        <v>#N/A</v>
      </c>
      <c r="BB18" s="213" t="e">
        <f>VLOOKUP($AX18,$A$18:$AX$19,BB$1,FALSE)</f>
        <v>#N/A</v>
      </c>
      <c r="BC18" s="271" t="e">
        <f>VLOOKUP($AX18,$A$18:$AX$19,BC$31,FALSE)</f>
        <v>#N/A</v>
      </c>
      <c r="BD18" s="271"/>
      <c r="BE18" s="271"/>
      <c r="BF18" s="236" t="e">
        <f aca="true" t="shared" si="4" ref="BF18:BM19">VLOOKUP($AX18,$A$18:$AX$19,BF$31,FALSE)</f>
        <v>#N/A</v>
      </c>
      <c r="BG18" s="237" t="e">
        <f t="shared" si="4"/>
        <v>#N/A</v>
      </c>
      <c r="BH18" s="220" t="e">
        <f t="shared" si="4"/>
        <v>#N/A</v>
      </c>
      <c r="BI18" s="220" t="e">
        <f t="shared" si="4"/>
        <v>#N/A</v>
      </c>
      <c r="BJ18" s="220" t="e">
        <f t="shared" si="4"/>
        <v>#N/A</v>
      </c>
      <c r="BK18" s="220" t="e">
        <f t="shared" si="4"/>
        <v>#N/A</v>
      </c>
      <c r="BL18" s="220" t="e">
        <f t="shared" si="4"/>
        <v>#N/A</v>
      </c>
      <c r="BM18" s="220" t="e">
        <f t="shared" si="4"/>
        <v>#N/A</v>
      </c>
      <c r="BO18" s="45" t="e">
        <f>AY18&amp;".  "&amp;BA18&amp;","&amp;BC18&amp;BD18&amp;BE18</f>
        <v>#N/A</v>
      </c>
    </row>
    <row r="19" spans="1:67" ht="12.75" hidden="1">
      <c r="A19" s="213">
        <v>2</v>
      </c>
      <c r="B19" s="230" t="e">
        <f>VLOOKUP($A19,'[1]Eingabe Mannschaften'!M$2:Q$28,4,FALSE)</f>
        <v>#N/A</v>
      </c>
      <c r="C19" s="230" t="e">
        <f>VLOOKUP($A19,'[1]Eingabe Mannschaften'!M$2:Q$28,5,FALSE)</f>
        <v>#N/A</v>
      </c>
      <c r="D19" s="232" t="e">
        <f>IF($B19="",0,VLOOKUP($B19,'[1]Eingabe Mannschaften'!$A$2:$X$28,D$11,FALSE))</f>
        <v>#N/A</v>
      </c>
      <c r="E19" s="232" t="e">
        <f>IF($B19="",0,VLOOKUP($B19,'[1]Eingabe Mannschaften'!$A$2:$X$28,E$11,FALSE))</f>
        <v>#N/A</v>
      </c>
      <c r="F19" s="232" t="e">
        <f>IF($B19="",0,VLOOKUP($B19,'[1]Eingabe Mannschaften'!$A$2:$X$28,F$11,FALSE))</f>
        <v>#N/A</v>
      </c>
      <c r="G19" s="232" t="e">
        <f>IF($B19="",0,VLOOKUP($B19,'[1]Eingabe Mannschaften'!$A$2:$X$28,G$11,FALSE))</f>
        <v>#N/A</v>
      </c>
      <c r="H19" s="232" t="e">
        <f>IF($B19="",0,VLOOKUP($B19,'[1]Eingabe Mannschaften'!$A$2:$X$28,H$11,FALSE))</f>
        <v>#N/A</v>
      </c>
      <c r="I19" s="232" t="e">
        <f>IF($B19="",0,VLOOKUP($B19,'[1]Eingabe Mannschaften'!$A$2:$X$28,I$11,FALSE))</f>
        <v>#N/A</v>
      </c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 t="e">
        <f>SUM(D19:I19)</f>
        <v>#N/A</v>
      </c>
      <c r="AI19" s="232">
        <f>COUNTIF(D19:I19,"&gt;0")</f>
        <v>0</v>
      </c>
      <c r="AJ19" s="232" t="e">
        <f>IF($B19="",0,VLOOKUP($B19,'[1]Eingabe Mannschaften'!$A$2:$J$28,AJ$1,FALSE))</f>
        <v>#N/A</v>
      </c>
      <c r="AK19" s="232">
        <f>IF(('[1]Eingabe Mannschaften'!$I$29-1)&gt;AI19,1,"")</f>
      </c>
      <c r="AL19" s="232">
        <f>IF('[1]Eingabe Mannschaften'!$I$29=1,0,IF(AI19='[1]Eingabe Mannschaften'!$I$29,1,0))</f>
        <v>0</v>
      </c>
      <c r="AM19" s="232">
        <f>IF(AL19=1,LARGE(D19:I19,1),"")</f>
      </c>
      <c r="AN19" s="232" t="e">
        <f>IF(AK19=1,"ADW",IF(AL19=1,SUM(AH19-AM19),AH19))</f>
        <v>#N/A</v>
      </c>
      <c r="AO19" s="233" t="e">
        <f>IF(AND(AI19=1,AL19=1),AH19/9,IF(AK19=1,"",IF(AL19=0,AN19/(AI19)/9,AN19/((AI19)-AL19)/9)))</f>
        <v>#N/A</v>
      </c>
      <c r="AP19" s="232"/>
      <c r="AQ19" s="232"/>
      <c r="AR19" s="234"/>
      <c r="AS19" s="234">
        <f>COUNTIF(AR$18:AR19,AR19)</f>
        <v>0</v>
      </c>
      <c r="AT19" s="234">
        <f>AR19+AS19-1</f>
        <v>-1</v>
      </c>
      <c r="AU19" s="235" t="e">
        <f>IF(AK19=1,2500+(AT19/10000),AN19+(AT19/10000)+(AJ19/10))</f>
        <v>#N/A</v>
      </c>
      <c r="AV19" s="231">
        <f>A19</f>
        <v>2</v>
      </c>
      <c r="AW19" s="235" t="e">
        <f>SMALL(AU$18:AU$19,A19)</f>
        <v>#N/A</v>
      </c>
      <c r="AX19" s="234" t="e">
        <f>VLOOKUP(AW19,AU$18:AV$19,$AX$1,FALSE)</f>
        <v>#N/A</v>
      </c>
      <c r="AY19" s="220">
        <f>A19</f>
        <v>2</v>
      </c>
      <c r="AZ19" s="221" t="e">
        <f>IF(VLOOKUP($AX19,$A$18:$AX$19,AZ$1,FALSE),"x",0)</f>
        <v>#N/A</v>
      </c>
      <c r="BA19" s="213" t="e">
        <f>VLOOKUP($AX19,$A$18:$AX$19,BA$1,FALSE)</f>
        <v>#N/A</v>
      </c>
      <c r="BB19" s="213" t="e">
        <f>VLOOKUP($AX19,$A$18:$AX$19,BB$1,FALSE)</f>
        <v>#N/A</v>
      </c>
      <c r="BC19" s="271" t="e">
        <f>VLOOKUP($AX19,$A$18:$AX$19,BC$31,FALSE)</f>
        <v>#N/A</v>
      </c>
      <c r="BD19" s="271"/>
      <c r="BE19" s="271"/>
      <c r="BF19" s="236" t="e">
        <f t="shared" si="4"/>
        <v>#N/A</v>
      </c>
      <c r="BG19" s="237" t="e">
        <f t="shared" si="4"/>
        <v>#N/A</v>
      </c>
      <c r="BH19" s="220" t="e">
        <f t="shared" si="4"/>
        <v>#N/A</v>
      </c>
      <c r="BI19" s="220" t="e">
        <f t="shared" si="4"/>
        <v>#N/A</v>
      </c>
      <c r="BJ19" s="220" t="e">
        <f t="shared" si="4"/>
        <v>#N/A</v>
      </c>
      <c r="BK19" s="220" t="e">
        <f t="shared" si="4"/>
        <v>#N/A</v>
      </c>
      <c r="BL19" s="220" t="e">
        <f t="shared" si="4"/>
        <v>#N/A</v>
      </c>
      <c r="BM19" s="220" t="e">
        <f t="shared" si="4"/>
        <v>#N/A</v>
      </c>
      <c r="BO19" s="45" t="e">
        <f>AY19&amp;".  "&amp;BA19&amp;","&amp;BC19&amp;BD19&amp;BE19</f>
        <v>#N/A</v>
      </c>
    </row>
    <row r="20" spans="2:65" ht="12.75" hidden="1">
      <c r="B20" s="230"/>
      <c r="C20" s="230"/>
      <c r="AU20" s="239"/>
      <c r="AW20" s="239"/>
      <c r="AY20" s="220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</row>
    <row r="21" spans="1:52" ht="12.75" hidden="1">
      <c r="A21" s="230">
        <f>'[1]Eingabe Mannschaften'!N28</f>
        <v>0</v>
      </c>
      <c r="B21" s="242" t="s">
        <v>203</v>
      </c>
      <c r="AU21" s="239"/>
      <c r="AW21" s="239"/>
      <c r="AY21" s="217" t="str">
        <f>B21</f>
        <v>Jugend-Mannschaften</v>
      </c>
      <c r="AZ21" s="227"/>
    </row>
    <row r="22" spans="1:65" ht="12.75" hidden="1">
      <c r="A22" s="213">
        <v>1</v>
      </c>
      <c r="B22" s="230" t="e">
        <f>VLOOKUP($A22,'[1]Eingabe Mannschaften'!N$2:Q$28,3,FALSE)</f>
        <v>#N/A</v>
      </c>
      <c r="C22" s="230" t="e">
        <f>VLOOKUP($A22,'[1]Eingabe Mannschaften'!N$2:Q$28,4,FALSE)</f>
        <v>#N/A</v>
      </c>
      <c r="D22" s="232" t="e">
        <f>IF($B22="",0,VLOOKUP($B22,'[1]Eingabe Mannschaften'!$A$2:$X$28,D$11,FALSE))</f>
        <v>#N/A</v>
      </c>
      <c r="E22" s="232" t="e">
        <f>IF($B22="",0,VLOOKUP($B22,'[1]Eingabe Mannschaften'!$A$2:$X$28,E$11,FALSE))</f>
        <v>#N/A</v>
      </c>
      <c r="F22" s="232" t="e">
        <f>IF($B22="",0,VLOOKUP($B22,'[1]Eingabe Mannschaften'!$A$2:$X$28,F$11,FALSE))</f>
        <v>#N/A</v>
      </c>
      <c r="G22" s="232" t="e">
        <f>IF($B22="",0,VLOOKUP($B22,'[1]Eingabe Mannschaften'!$A$2:$X$28,G$11,FALSE))</f>
        <v>#N/A</v>
      </c>
      <c r="H22" s="232" t="e">
        <f>IF($B22="",0,VLOOKUP($B22,'[1]Eingabe Mannschaften'!$A$2:$X$28,H$11,FALSE))</f>
        <v>#N/A</v>
      </c>
      <c r="I22" s="232" t="e">
        <f>IF($B22="",0,VLOOKUP($B22,'[1]Eingabe Mannschaften'!$A$2:$X$28,I$11,FALSE))</f>
        <v>#N/A</v>
      </c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 t="e">
        <f>SUM(D22:I22)</f>
        <v>#N/A</v>
      </c>
      <c r="AI22" s="232">
        <f>COUNTIF(D22:I22,"&gt;0")</f>
        <v>0</v>
      </c>
      <c r="AJ22" s="232" t="e">
        <f>IF($B22="",0,VLOOKUP($B22,'[1]Eingabe Mannschaften'!$A$2:$J$28,AJ$1,FALSE))</f>
        <v>#N/A</v>
      </c>
      <c r="AK22" s="247">
        <f>IF(('[1]Eingabe Mannschaften'!$I$29-2)&gt;AI22,1,"")</f>
      </c>
      <c r="AL22" s="232">
        <f>IF('[1]Eingabe Mannschaften'!$I$29=1,0,IF(AI22='[1]Eingabe Mannschaften'!$I$29,1,0))</f>
        <v>0</v>
      </c>
      <c r="AM22" s="247">
        <f>IF(AL22=1,LARGE(D22:I22,1)+LARGE(D22:I22,2),"")</f>
      </c>
      <c r="AN22" s="232" t="e">
        <f>IF(AK22=1,"ADW",IF(AL22=1,SUM(AH22-AM22),AH22))</f>
        <v>#N/A</v>
      </c>
      <c r="AO22" s="233" t="e">
        <f>IF(AND(AI22=1,AL22=1),AH22/9,IF(AK22=1,"",IF(AL22=0,AN22/AI22/9,AN22/(AI22-AL22)/9)))</f>
        <v>#N/A</v>
      </c>
      <c r="AP22" s="232"/>
      <c r="AQ22" s="232"/>
      <c r="AR22" s="234" t="e">
        <f>IF(AK22=1,100,RANK(AN22,$AN$22:$AN$23,1))</f>
        <v>#N/A</v>
      </c>
      <c r="AS22" s="234">
        <f>COUNTIF(AR$22:AR22,AR22)</f>
        <v>1</v>
      </c>
      <c r="AT22" s="234" t="e">
        <f>AR22+AS22-1</f>
        <v>#N/A</v>
      </c>
      <c r="AU22" s="235" t="e">
        <f>IF(AK22=1,2500+(AT22/10000),AN22+(AT22/10000)+(AJ22/10))</f>
        <v>#N/A</v>
      </c>
      <c r="AV22" s="231">
        <f>A22</f>
        <v>1</v>
      </c>
      <c r="AW22" s="235" t="e">
        <f>SMALL(AU$22:AU$23,A22)</f>
        <v>#N/A</v>
      </c>
      <c r="AX22" s="234" t="e">
        <f>VLOOKUP(AW22,AU$22:AV$23,$AX$1,FALSE)</f>
        <v>#N/A</v>
      </c>
      <c r="AY22" s="220">
        <f>A22</f>
        <v>1</v>
      </c>
      <c r="AZ22" s="221" t="e">
        <f>IF(VLOOKUP($AX22,$A$22:$AX$23,AZ$1,FALSE),"x",0)</f>
        <v>#N/A</v>
      </c>
      <c r="BA22" s="213" t="e">
        <f>VLOOKUP($AX22,$A$22:$AX$23,BA$1,FALSE)</f>
        <v>#N/A</v>
      </c>
      <c r="BB22" s="213" t="e">
        <f>VLOOKUP($AX22,$A$22:$AX$23,BB$1,FALSE)</f>
        <v>#N/A</v>
      </c>
      <c r="BC22" s="271" t="e">
        <f>VLOOKUP($AX22,$A$22:$AX$23,BC$31,FALSE)</f>
        <v>#N/A</v>
      </c>
      <c r="BD22" s="271"/>
      <c r="BE22" s="271"/>
      <c r="BF22" s="236" t="e">
        <f aca="true" t="shared" si="5" ref="BF22:BM23">VLOOKUP($AX22,$A$22:$AX$23,BF$31,FALSE)</f>
        <v>#N/A</v>
      </c>
      <c r="BG22" s="237" t="e">
        <f t="shared" si="5"/>
        <v>#N/A</v>
      </c>
      <c r="BH22" s="220" t="e">
        <f t="shared" si="5"/>
        <v>#N/A</v>
      </c>
      <c r="BI22" s="220" t="e">
        <f t="shared" si="5"/>
        <v>#N/A</v>
      </c>
      <c r="BJ22" s="220" t="e">
        <f t="shared" si="5"/>
        <v>#N/A</v>
      </c>
      <c r="BK22" s="220" t="e">
        <f t="shared" si="5"/>
        <v>#N/A</v>
      </c>
      <c r="BL22" s="220" t="e">
        <f t="shared" si="5"/>
        <v>#N/A</v>
      </c>
      <c r="BM22" s="220" t="e">
        <f t="shared" si="5"/>
        <v>#N/A</v>
      </c>
    </row>
    <row r="23" spans="1:65" ht="12.75" hidden="1">
      <c r="A23" s="243">
        <v>1</v>
      </c>
      <c r="B23" s="243" t="e">
        <f>VLOOKUP($A23,'[1]Eingabe Mannschaften'!N$2:Q$28,3,FALSE)</f>
        <v>#N/A</v>
      </c>
      <c r="C23" s="243" t="e">
        <f>VLOOKUP($A23,'[1]Eingabe Mannschaften'!N$2:Q$28,4,FALSE)</f>
        <v>#N/A</v>
      </c>
      <c r="D23" s="221" t="e">
        <f>IF($B23="",0,VLOOKUP($B23,'[1]Eingabe Mannschaften'!$A$2:$X$28,D$11,FALSE))</f>
        <v>#N/A</v>
      </c>
      <c r="E23" s="221" t="e">
        <f>IF($B23="",0,VLOOKUP($B23,'[1]Eingabe Mannschaften'!$A$2:$X$28,E$11,FALSE))</f>
        <v>#N/A</v>
      </c>
      <c r="F23" s="221" t="e">
        <f>IF($B23="",0,VLOOKUP($B23,'[1]Eingabe Mannschaften'!$A$2:$X$28,F$11,FALSE))</f>
        <v>#N/A</v>
      </c>
      <c r="G23" s="221" t="e">
        <f>IF($B23="",0,VLOOKUP($B23,'[1]Eingabe Mannschaften'!$A$2:$X$28,G$11,FALSE))</f>
        <v>#N/A</v>
      </c>
      <c r="H23" s="221" t="e">
        <f>IF($B23="",0,VLOOKUP($B23,'[1]Eingabe Mannschaften'!$A$2:$X$28,H$11,FALSE))</f>
        <v>#N/A</v>
      </c>
      <c r="I23" s="221" t="e">
        <f>IF($B23="",0,VLOOKUP($B23,'[1]Eingabe Mannschaften'!$A$2:$X$28,I$11,FALSE))</f>
        <v>#N/A</v>
      </c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 t="e">
        <f>SUM(D23:I23)</f>
        <v>#N/A</v>
      </c>
      <c r="AI23" s="221">
        <f>COUNTIF(D23:I23,"&gt;0")</f>
        <v>0</v>
      </c>
      <c r="AJ23" s="221" t="e">
        <f>IF($B23="",0,VLOOKUP($B23,'[1]Eingabe Mannschaften'!$A$2:$J$28,AJ$1,FALSE))</f>
        <v>#N/A</v>
      </c>
      <c r="AK23" s="251">
        <f>IF(('[1]Eingabe Mannschaften'!$I$29-2)&gt;AI23,1,"")</f>
      </c>
      <c r="AL23" s="221">
        <f>IF('[1]Eingabe Mannschaften'!$I$29=1,0,IF(AI23='[1]Eingabe Mannschaften'!$I$29,1,0))</f>
        <v>0</v>
      </c>
      <c r="AM23" s="251">
        <f>IF(AL23=1,LARGE(D23:I23,1)+LARGE(D23:I23,2),"")</f>
      </c>
      <c r="AN23" s="221" t="e">
        <f>IF(AK23=1,"ADW",IF(AL23=1,SUM(AH23-AM23),AH23))</f>
        <v>#N/A</v>
      </c>
      <c r="AO23" s="244" t="e">
        <f>IF(AND(AI23=1,AL23=1),AH23/9,IF(AK23=1,"",IF(AL23=0,AN23/AI23/9,AN23/(AI23-AL23)/9)))</f>
        <v>#N/A</v>
      </c>
      <c r="AP23" s="221"/>
      <c r="AQ23" s="221"/>
      <c r="AR23" s="245" t="e">
        <f>IF(AK23=1,100,RANK(AN23,$AN$22:$AN$23,1))</f>
        <v>#N/A</v>
      </c>
      <c r="AS23" s="245">
        <f>COUNTIF(AR$22:AR23,AR23)</f>
        <v>2</v>
      </c>
      <c r="AT23" s="245" t="e">
        <f>AR23+AS23-1</f>
        <v>#N/A</v>
      </c>
      <c r="AU23" s="246" t="e">
        <f>IF(AK23=1,2500+(AT23/10000),AN23+(AT23/10000)+(AJ23/10))</f>
        <v>#N/A</v>
      </c>
      <c r="AV23" s="221">
        <f>A23</f>
        <v>1</v>
      </c>
      <c r="AW23" s="246" t="e">
        <f>SMALL(AU$22:AU$23,A23)</f>
        <v>#N/A</v>
      </c>
      <c r="AX23" s="245" t="e">
        <f>VLOOKUP(AW23,AU$22:AV$23,$AX$1,FALSE)</f>
        <v>#N/A</v>
      </c>
      <c r="AY23" s="221">
        <f>A23</f>
        <v>1</v>
      </c>
      <c r="AZ23" s="221" t="e">
        <f>IF(VLOOKUP($AX23,$A$22:$AX$23,AZ$1,FALSE),"x",0)</f>
        <v>#N/A</v>
      </c>
      <c r="BA23" s="243" t="e">
        <f>VLOOKUP($AX23,$A$22:$AX$23,BA$1,FALSE)</f>
        <v>#N/A</v>
      </c>
      <c r="BB23" s="243" t="e">
        <f>VLOOKUP($AX23,$A$22:$AX$23,BB$1,FALSE)</f>
        <v>#N/A</v>
      </c>
      <c r="BC23" s="272" t="e">
        <f>VLOOKUP($AX23,$A$22:$AX$23,BC$31,FALSE)</f>
        <v>#N/A</v>
      </c>
      <c r="BD23" s="272"/>
      <c r="BE23" s="272"/>
      <c r="BF23" s="245" t="e">
        <f t="shared" si="5"/>
        <v>#N/A</v>
      </c>
      <c r="BG23" s="244" t="e">
        <f t="shared" si="5"/>
        <v>#N/A</v>
      </c>
      <c r="BH23" s="221" t="e">
        <f t="shared" si="5"/>
        <v>#N/A</v>
      </c>
      <c r="BI23" s="221" t="e">
        <f t="shared" si="5"/>
        <v>#N/A</v>
      </c>
      <c r="BJ23" s="221" t="e">
        <f t="shared" si="5"/>
        <v>#N/A</v>
      </c>
      <c r="BK23" s="221" t="e">
        <f t="shared" si="5"/>
        <v>#N/A</v>
      </c>
      <c r="BL23" s="221" t="e">
        <f t="shared" si="5"/>
        <v>#N/A</v>
      </c>
      <c r="BM23" s="221" t="e">
        <f t="shared" si="5"/>
        <v>#N/A</v>
      </c>
    </row>
    <row r="24" spans="37:49" ht="12.75" hidden="1">
      <c r="AK24" s="249"/>
      <c r="AU24" s="239"/>
      <c r="AW24" s="239"/>
    </row>
    <row r="25" spans="1:52" ht="12.75" hidden="1">
      <c r="A25" s="230">
        <f>'[1]Eingabe Mannschaften'!O28</f>
        <v>0</v>
      </c>
      <c r="B25" s="242" t="s">
        <v>204</v>
      </c>
      <c r="AK25" s="249"/>
      <c r="AU25" s="239"/>
      <c r="AW25" s="239"/>
      <c r="AY25" s="217" t="str">
        <f>B25</f>
        <v>Schüler-Mannschaften</v>
      </c>
      <c r="AZ25" s="227"/>
    </row>
    <row r="26" spans="1:65" ht="12.75" hidden="1">
      <c r="A26" s="213">
        <v>1</v>
      </c>
      <c r="B26" s="230" t="e">
        <f>VLOOKUP($A26,'[1]Eingabe Mannschaften'!O$2:Q$28,2,FALSE)</f>
        <v>#N/A</v>
      </c>
      <c r="C26" s="230" t="e">
        <f>VLOOKUP($A26,'[1]Eingabe Mannschaften'!O$2:Q$28,3,FALSE)</f>
        <v>#N/A</v>
      </c>
      <c r="D26" s="232" t="e">
        <f>IF($B26="",0,VLOOKUP($B26,'[1]Eingabe Mannschaften'!$A$2:$X$28,D$11,FALSE))</f>
        <v>#N/A</v>
      </c>
      <c r="E26" s="232" t="e">
        <f>IF($B26="",0,VLOOKUP($B26,'[1]Eingabe Mannschaften'!$A$2:$X$28,E$11,FALSE))</f>
        <v>#N/A</v>
      </c>
      <c r="F26" s="232" t="e">
        <f>IF($B26="",0,VLOOKUP($B26,'[1]Eingabe Mannschaften'!$A$2:$X$28,F$11,FALSE))</f>
        <v>#N/A</v>
      </c>
      <c r="G26" s="232" t="e">
        <f>IF($B26="",0,VLOOKUP($B26,'[1]Eingabe Mannschaften'!$A$2:$X$28,G$11,FALSE))</f>
        <v>#N/A</v>
      </c>
      <c r="H26" s="232" t="e">
        <f>IF($B26="",0,VLOOKUP($B26,'[1]Eingabe Mannschaften'!$A$2:$X$28,H$11,FALSE))</f>
        <v>#N/A</v>
      </c>
      <c r="I26" s="232" t="e">
        <f>IF($B26="",0,VLOOKUP($B26,'[1]Eingabe Mannschaften'!$A$2:$X$28,I$11,FALSE))</f>
        <v>#N/A</v>
      </c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 t="e">
        <f>SUM(D26:I26)</f>
        <v>#N/A</v>
      </c>
      <c r="AI26" s="232">
        <f>COUNTIF(D26:I26,"&gt;0")</f>
        <v>0</v>
      </c>
      <c r="AJ26" s="232" t="e">
        <f>IF($B26="",0,VLOOKUP($B26,'[1]Eingabe Mannschaften'!$A$2:$J$28,AJ$1,FALSE))</f>
        <v>#N/A</v>
      </c>
      <c r="AK26" s="247">
        <f>IF(('[1]Eingabe Mannschaften'!$I$29-2)&gt;AI26,1,"")</f>
      </c>
      <c r="AL26" s="232">
        <f>IF('[1]Eingabe Mannschaften'!$I$29=1,0,IF(AI26='[1]Eingabe Mannschaften'!$I$29,1,0))</f>
        <v>0</v>
      </c>
      <c r="AM26" s="247">
        <f>IF(AL26=1,LARGE(D26:I26,1)+LARGE(D26:I26,2),"")</f>
      </c>
      <c r="AN26" s="232" t="e">
        <f>IF(AK26=1,"ADW",IF(AL26=1,SUM(AH26-AM26),AH26))</f>
        <v>#N/A</v>
      </c>
      <c r="AO26" s="233" t="e">
        <f>IF(AND(AI26=1,AL26=1),AH26/9,IF(AK26=1,"",IF(AL26=0,AN26/AI26/9,AN26/(AI26-AL26)/9)))</f>
        <v>#N/A</v>
      </c>
      <c r="AP26" s="232"/>
      <c r="AQ26" s="232"/>
      <c r="AR26" s="234" t="e">
        <f>IF(AK26=1,100,RANK(AN26,$AN$26:$AN$27,1))</f>
        <v>#N/A</v>
      </c>
      <c r="AS26" s="234">
        <f>COUNTIF(AR$26:AR26,AR26)</f>
        <v>1</v>
      </c>
      <c r="AT26" s="234" t="e">
        <f>AR26+AS26-1</f>
        <v>#N/A</v>
      </c>
      <c r="AU26" s="235" t="e">
        <f>IF(AK26=1,2500+(AT26/10000),AN26+(AT26/10000)+(AJ26/10))</f>
        <v>#N/A</v>
      </c>
      <c r="AV26" s="231">
        <f>A26</f>
        <v>1</v>
      </c>
      <c r="AW26" s="235" t="e">
        <f>SMALL(AU$26:AU$27,A26)</f>
        <v>#N/A</v>
      </c>
      <c r="AX26" s="234" t="e">
        <f>VLOOKUP(AW26,AU$26:AV$27,$AX$1,FALSE)</f>
        <v>#N/A</v>
      </c>
      <c r="AY26" s="220">
        <f>A26</f>
        <v>1</v>
      </c>
      <c r="AZ26" s="221" t="e">
        <f>IF(VLOOKUP($AX26,$A$26:$AX$27,AZ$1,FALSE),"x",0)</f>
        <v>#N/A</v>
      </c>
      <c r="BA26" s="213" t="e">
        <f>VLOOKUP($AX26,$A$26:$AX$27,BA$1,FALSE)</f>
        <v>#N/A</v>
      </c>
      <c r="BB26" s="213" t="e">
        <f>VLOOKUP($AX26,$A$26:$AX$27,BB$1,FALSE)</f>
        <v>#N/A</v>
      </c>
      <c r="BC26" s="271" t="e">
        <f>VLOOKUP($AX26,$A$26:$AX$27,BC$31,FALSE)</f>
        <v>#N/A</v>
      </c>
      <c r="BD26" s="271"/>
      <c r="BE26" s="271"/>
      <c r="BF26" s="236" t="e">
        <f aca="true" t="shared" si="6" ref="BF26:BM27">VLOOKUP($AX26,$A$26:$AX$27,BF$31,FALSE)</f>
        <v>#N/A</v>
      </c>
      <c r="BG26" s="237" t="e">
        <f t="shared" si="6"/>
        <v>#N/A</v>
      </c>
      <c r="BH26" s="220" t="e">
        <f t="shared" si="6"/>
        <v>#N/A</v>
      </c>
      <c r="BI26" s="220" t="e">
        <f t="shared" si="6"/>
        <v>#N/A</v>
      </c>
      <c r="BJ26" s="220" t="e">
        <f t="shared" si="6"/>
        <v>#N/A</v>
      </c>
      <c r="BK26" s="220" t="e">
        <f t="shared" si="6"/>
        <v>#N/A</v>
      </c>
      <c r="BL26" s="220" t="e">
        <f t="shared" si="6"/>
        <v>#N/A</v>
      </c>
      <c r="BM26" s="220" t="e">
        <f t="shared" si="6"/>
        <v>#N/A</v>
      </c>
    </row>
    <row r="27" spans="1:65" ht="12.75" hidden="1">
      <c r="A27" s="213">
        <v>2</v>
      </c>
      <c r="B27" s="230" t="e">
        <f>VLOOKUP($A27,'[1]Eingabe Mannschaften'!O$2:Q$28,2,FALSE)</f>
        <v>#N/A</v>
      </c>
      <c r="C27" s="230" t="e">
        <f>VLOOKUP($A27,'[1]Eingabe Mannschaften'!O$2:Q$28,3,FALSE)</f>
        <v>#N/A</v>
      </c>
      <c r="D27" s="232" t="e">
        <f>IF($B27="",0,VLOOKUP($B27,'[1]Eingabe Mannschaften'!$A$2:$X$28,D$11,FALSE))</f>
        <v>#N/A</v>
      </c>
      <c r="E27" s="232" t="e">
        <f>IF($B27="",0,VLOOKUP($B27,'[1]Eingabe Mannschaften'!$A$2:$X$28,E$11,FALSE))</f>
        <v>#N/A</v>
      </c>
      <c r="F27" s="232" t="e">
        <f>IF($B27="",0,VLOOKUP($B27,'[1]Eingabe Mannschaften'!$A$2:$X$28,F$11,FALSE))</f>
        <v>#N/A</v>
      </c>
      <c r="G27" s="232" t="e">
        <f>IF($B27="",0,VLOOKUP($B27,'[1]Eingabe Mannschaften'!$A$2:$X$28,G$11,FALSE))</f>
        <v>#N/A</v>
      </c>
      <c r="H27" s="232" t="e">
        <f>IF($B27="",0,VLOOKUP($B27,'[1]Eingabe Mannschaften'!$A$2:$X$28,H$11,FALSE))</f>
        <v>#N/A</v>
      </c>
      <c r="I27" s="232" t="e">
        <f>IF($B27="",0,VLOOKUP($B27,'[1]Eingabe Mannschaften'!$A$2:$X$28,I$11,FALSE))</f>
        <v>#N/A</v>
      </c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 t="e">
        <f>SUM(D27:I27)</f>
        <v>#N/A</v>
      </c>
      <c r="AI27" s="232">
        <f>COUNTIF(D27:I27,"&gt;0")</f>
        <v>0</v>
      </c>
      <c r="AJ27" s="232" t="e">
        <f>IF($B27="",0,VLOOKUP($B27,'[1]Eingabe Mannschaften'!$A$2:$J$28,AJ$1,FALSE))</f>
        <v>#N/A</v>
      </c>
      <c r="AK27" s="247">
        <f>IF(('[1]Eingabe Mannschaften'!$I$29-2)&gt;AI27,1,"")</f>
      </c>
      <c r="AL27" s="232">
        <f>IF('[1]Eingabe Mannschaften'!$I$29=1,0,IF(AI27='[1]Eingabe Mannschaften'!$I$29,1,0))</f>
        <v>0</v>
      </c>
      <c r="AM27" s="247">
        <f>IF(AL27=1,LARGE(D27:I27,1)+LARGE(D27:I27,2),"")</f>
      </c>
      <c r="AN27" s="232" t="e">
        <f>IF(AK27=1,"ADW",IF(AL27=1,SUM(AH27-AM27),AH27))</f>
        <v>#N/A</v>
      </c>
      <c r="AO27" s="233" t="e">
        <f>IF(AND(AI27=1,AL27=1),AH27/9,IF(AK27=1,"",IF(AL27=0,AN27/AI27/9,AN27/(AI27-AL27)/9)))</f>
        <v>#N/A</v>
      </c>
      <c r="AP27" s="232"/>
      <c r="AQ27" s="232"/>
      <c r="AR27" s="234" t="e">
        <f>IF(AK27=1,100,RANK(AN27,$AN$26:$AN$27,1))</f>
        <v>#N/A</v>
      </c>
      <c r="AS27" s="234">
        <f>COUNTIF(AR$26:AR27,AR27)</f>
        <v>2</v>
      </c>
      <c r="AT27" s="234" t="e">
        <f>AR27+AS27-1</f>
        <v>#N/A</v>
      </c>
      <c r="AU27" s="235" t="e">
        <f>IF(AK27=1,2500+(AT27/10000),AN27+(AT27/10000)+(AJ27/10))</f>
        <v>#N/A</v>
      </c>
      <c r="AV27" s="231">
        <f>A27</f>
        <v>2</v>
      </c>
      <c r="AW27" s="235" t="e">
        <f>SMALL(AU$26:AU$27,A27)</f>
        <v>#N/A</v>
      </c>
      <c r="AX27" s="234" t="e">
        <f>VLOOKUP(AW27,AU$26:AV$27,$AX$1,FALSE)</f>
        <v>#N/A</v>
      </c>
      <c r="AY27" s="220">
        <f>A27</f>
        <v>2</v>
      </c>
      <c r="AZ27" s="221" t="e">
        <f>IF(VLOOKUP($AX27,$A$26:$AX$27,AZ$1,FALSE),"x",0)</f>
        <v>#N/A</v>
      </c>
      <c r="BA27" s="213" t="e">
        <f>VLOOKUP($AX27,$A$26:$AX$27,BA$1,FALSE)</f>
        <v>#N/A</v>
      </c>
      <c r="BB27" s="213" t="e">
        <f>VLOOKUP($AX27,$A$26:$AX$27,BB$1,FALSE)</f>
        <v>#N/A</v>
      </c>
      <c r="BC27" s="271" t="e">
        <f>VLOOKUP($AX27,$A$26:$AX$27,BC$31,FALSE)</f>
        <v>#N/A</v>
      </c>
      <c r="BD27" s="271"/>
      <c r="BE27" s="271"/>
      <c r="BF27" s="236" t="e">
        <f t="shared" si="6"/>
        <v>#N/A</v>
      </c>
      <c r="BG27" s="237" t="e">
        <f t="shared" si="6"/>
        <v>#N/A</v>
      </c>
      <c r="BH27" s="220" t="e">
        <f t="shared" si="6"/>
        <v>#N/A</v>
      </c>
      <c r="BI27" s="220" t="e">
        <f t="shared" si="6"/>
        <v>#N/A</v>
      </c>
      <c r="BJ27" s="220" t="e">
        <f t="shared" si="6"/>
        <v>#N/A</v>
      </c>
      <c r="BK27" s="220" t="e">
        <f t="shared" si="6"/>
        <v>#N/A</v>
      </c>
      <c r="BL27" s="220" t="e">
        <f t="shared" si="6"/>
        <v>#N/A</v>
      </c>
      <c r="BM27" s="220" t="e">
        <f t="shared" si="6"/>
        <v>#N/A</v>
      </c>
    </row>
    <row r="29" spans="13:52" ht="12.75">
      <c r="M29" s="219"/>
      <c r="P29" s="219"/>
      <c r="Q29" s="219"/>
      <c r="R29" s="219"/>
      <c r="S29" s="219"/>
      <c r="U29" s="219"/>
      <c r="V29" s="219"/>
      <c r="W29" s="219"/>
      <c r="AO29" s="45"/>
      <c r="AR29" s="45"/>
      <c r="AS29" s="45"/>
      <c r="AT29" s="45"/>
      <c r="AU29" s="45"/>
      <c r="AW29" s="45"/>
      <c r="AX29" s="45"/>
      <c r="AY29" s="45"/>
      <c r="AZ29" s="243"/>
    </row>
    <row r="30" spans="21:52" ht="12.75">
      <c r="U30" s="219"/>
      <c r="X30" s="219"/>
      <c r="Y30" s="219"/>
      <c r="Z30" s="219"/>
      <c r="AA30" s="219"/>
      <c r="AC30" s="219"/>
      <c r="AD30" s="219"/>
      <c r="AE30" s="219"/>
      <c r="AO30" s="45"/>
      <c r="AR30" s="45"/>
      <c r="AS30" s="45"/>
      <c r="AT30" s="45"/>
      <c r="AU30" s="45"/>
      <c r="AW30" s="45"/>
      <c r="AX30" s="45"/>
      <c r="AY30" s="45"/>
      <c r="AZ30" s="243"/>
    </row>
    <row r="31" spans="25:65" ht="12.75">
      <c r="Y31" s="219"/>
      <c r="AB31" s="219"/>
      <c r="AC31" s="219"/>
      <c r="AD31" s="219"/>
      <c r="AE31" s="219"/>
      <c r="AG31" s="219"/>
      <c r="AH31" s="219"/>
      <c r="AI31" s="219"/>
      <c r="AJ31" s="219"/>
      <c r="AO31" s="45"/>
      <c r="AR31" s="45"/>
      <c r="AS31" s="45"/>
      <c r="AT31" s="45"/>
      <c r="AU31" s="45"/>
      <c r="AW31" s="45"/>
      <c r="AX31" s="45"/>
      <c r="AY31" s="45"/>
      <c r="AZ31" s="243"/>
      <c r="BC31" s="216">
        <v>40</v>
      </c>
      <c r="BD31" s="216"/>
      <c r="BE31" s="216"/>
      <c r="BF31" s="216">
        <v>39</v>
      </c>
      <c r="BG31" s="216">
        <v>41</v>
      </c>
      <c r="BH31" s="216">
        <v>4</v>
      </c>
      <c r="BI31" s="216">
        <v>5</v>
      </c>
      <c r="BJ31" s="216">
        <v>6</v>
      </c>
      <c r="BK31" s="216">
        <v>7</v>
      </c>
      <c r="BL31" s="216">
        <v>8</v>
      </c>
      <c r="BM31" s="216">
        <v>9</v>
      </c>
    </row>
    <row r="32" spans="29:52" ht="12.75">
      <c r="AC32" s="219"/>
      <c r="AF32" s="219"/>
      <c r="AG32" s="219"/>
      <c r="AH32" s="219"/>
      <c r="AI32" s="219"/>
      <c r="AJ32" s="219"/>
      <c r="AL32" s="219"/>
      <c r="AM32" s="219"/>
      <c r="AN32" s="219"/>
      <c r="AO32" s="45"/>
      <c r="AR32" s="45"/>
      <c r="AS32" s="45"/>
      <c r="AT32" s="45"/>
      <c r="AU32" s="45"/>
      <c r="AW32" s="45"/>
      <c r="AX32" s="45"/>
      <c r="AY32" s="45"/>
      <c r="AZ32" s="243"/>
    </row>
    <row r="33" spans="29:52" ht="12.75">
      <c r="AC33" s="219"/>
      <c r="AF33" s="219"/>
      <c r="AG33" s="219"/>
      <c r="AH33" s="219"/>
      <c r="AI33" s="219"/>
      <c r="AJ33" s="219"/>
      <c r="AL33" s="219"/>
      <c r="AM33" s="219"/>
      <c r="AN33" s="219"/>
      <c r="AO33" s="45"/>
      <c r="AR33" s="45"/>
      <c r="AS33" s="45"/>
      <c r="AT33" s="45"/>
      <c r="AU33" s="45"/>
      <c r="AW33" s="45"/>
      <c r="AX33" s="45"/>
      <c r="AY33" s="45"/>
      <c r="AZ33" s="243"/>
    </row>
    <row r="34" spans="33:52" ht="12.75">
      <c r="AG34" s="219"/>
      <c r="AK34" s="219"/>
      <c r="AL34" s="219"/>
      <c r="AM34" s="219"/>
      <c r="AN34" s="219"/>
      <c r="AO34" s="45"/>
      <c r="AP34" s="219"/>
      <c r="AQ34" s="219"/>
      <c r="AS34" s="45"/>
      <c r="AT34" s="45"/>
      <c r="AU34" s="45"/>
      <c r="AW34" s="45"/>
      <c r="AX34" s="45"/>
      <c r="AY34" s="45"/>
      <c r="AZ34" s="243"/>
    </row>
    <row r="35" spans="33:52" ht="12.75">
      <c r="AG35" s="219"/>
      <c r="AK35" s="219"/>
      <c r="AL35" s="219"/>
      <c r="AM35" s="219"/>
      <c r="AN35" s="219"/>
      <c r="AO35" s="45"/>
      <c r="AP35" s="219"/>
      <c r="AQ35" s="219"/>
      <c r="AS35" s="45"/>
      <c r="AT35" s="45"/>
      <c r="AU35" s="45"/>
      <c r="AW35" s="45"/>
      <c r="AX35" s="45"/>
      <c r="AY35" s="45"/>
      <c r="AZ35" s="243"/>
    </row>
    <row r="36" spans="33:52" ht="12.75">
      <c r="AG36" s="219"/>
      <c r="AK36" s="219"/>
      <c r="AL36" s="219"/>
      <c r="AM36" s="219"/>
      <c r="AN36" s="219"/>
      <c r="AO36" s="45"/>
      <c r="AP36" s="219"/>
      <c r="AQ36" s="219"/>
      <c r="AS36" s="45"/>
      <c r="AT36" s="45"/>
      <c r="AU36" s="45"/>
      <c r="AW36" s="45"/>
      <c r="AX36" s="45"/>
      <c r="AY36" s="45"/>
      <c r="AZ36" s="243"/>
    </row>
    <row r="37" spans="33:52" ht="12.75">
      <c r="AG37" s="219"/>
      <c r="AK37" s="219"/>
      <c r="AL37" s="219"/>
      <c r="AM37" s="219"/>
      <c r="AN37" s="219"/>
      <c r="AO37" s="45"/>
      <c r="AP37" s="219"/>
      <c r="AQ37" s="219"/>
      <c r="AS37" s="45"/>
      <c r="AT37" s="45"/>
      <c r="AU37" s="45"/>
      <c r="AW37" s="45"/>
      <c r="AX37" s="45"/>
      <c r="AY37" s="45"/>
      <c r="AZ37" s="243"/>
    </row>
    <row r="38" spans="33:52" ht="12.75">
      <c r="AG38" s="219"/>
      <c r="AK38" s="219"/>
      <c r="AL38" s="219"/>
      <c r="AM38" s="219"/>
      <c r="AN38" s="219"/>
      <c r="AO38" s="45"/>
      <c r="AP38" s="219"/>
      <c r="AQ38" s="219"/>
      <c r="AS38" s="45"/>
      <c r="AT38" s="45"/>
      <c r="AU38" s="45"/>
      <c r="AW38" s="45"/>
      <c r="AX38" s="45"/>
      <c r="AY38" s="45"/>
      <c r="AZ38" s="243"/>
    </row>
    <row r="39" spans="33:52" ht="12.75">
      <c r="AG39" s="219"/>
      <c r="AK39" s="219"/>
      <c r="AL39" s="219"/>
      <c r="AM39" s="219"/>
      <c r="AN39" s="219"/>
      <c r="AO39" s="45"/>
      <c r="AP39" s="219"/>
      <c r="AQ39" s="219"/>
      <c r="AS39" s="45"/>
      <c r="AT39" s="45"/>
      <c r="AU39" s="45"/>
      <c r="AW39" s="45"/>
      <c r="AX39" s="45"/>
      <c r="AY39" s="45"/>
      <c r="AZ39" s="243"/>
    </row>
    <row r="40" spans="33:52" ht="12.75">
      <c r="AG40" s="219"/>
      <c r="AK40" s="219"/>
      <c r="AL40" s="219"/>
      <c r="AM40" s="219"/>
      <c r="AN40" s="219"/>
      <c r="AO40" s="45"/>
      <c r="AP40" s="219"/>
      <c r="AQ40" s="219"/>
      <c r="AS40" s="45"/>
      <c r="AT40" s="45"/>
      <c r="AU40" s="45"/>
      <c r="AW40" s="45"/>
      <c r="AX40" s="45"/>
      <c r="AY40" s="45"/>
      <c r="AZ40" s="243"/>
    </row>
    <row r="41" spans="33:52" ht="12.75">
      <c r="AG41" s="219"/>
      <c r="AK41" s="219"/>
      <c r="AL41" s="219"/>
      <c r="AM41" s="219"/>
      <c r="AN41" s="219"/>
      <c r="AO41" s="45"/>
      <c r="AP41" s="219"/>
      <c r="AQ41" s="219"/>
      <c r="AS41" s="45"/>
      <c r="AT41" s="45"/>
      <c r="AU41" s="45"/>
      <c r="AW41" s="45"/>
      <c r="AX41" s="45"/>
      <c r="AY41" s="45"/>
      <c r="AZ41" s="243"/>
    </row>
    <row r="42" spans="33:52" ht="12.75">
      <c r="AG42" s="219"/>
      <c r="AK42" s="219"/>
      <c r="AL42" s="219"/>
      <c r="AM42" s="219"/>
      <c r="AN42" s="219"/>
      <c r="AO42" s="45"/>
      <c r="AP42" s="219"/>
      <c r="AQ42" s="219"/>
      <c r="AS42" s="45"/>
      <c r="AT42" s="45"/>
      <c r="AU42" s="45"/>
      <c r="AW42" s="45"/>
      <c r="AX42" s="45"/>
      <c r="AY42" s="45"/>
      <c r="AZ42" s="243"/>
    </row>
    <row r="43" spans="33:52" ht="12.75">
      <c r="AG43" s="219"/>
      <c r="AK43" s="219"/>
      <c r="AL43" s="219"/>
      <c r="AM43" s="219"/>
      <c r="AN43" s="219"/>
      <c r="AO43" s="45"/>
      <c r="AP43" s="219"/>
      <c r="AQ43" s="219"/>
      <c r="AS43" s="45"/>
      <c r="AT43" s="45"/>
      <c r="AU43" s="45"/>
      <c r="AW43" s="45"/>
      <c r="AX43" s="45"/>
      <c r="AY43" s="45"/>
      <c r="AZ43" s="243"/>
    </row>
    <row r="44" spans="33:52" ht="12.75">
      <c r="AG44" s="219"/>
      <c r="AK44" s="219"/>
      <c r="AL44" s="219"/>
      <c r="AM44" s="219"/>
      <c r="AN44" s="219"/>
      <c r="AO44" s="45"/>
      <c r="AP44" s="219"/>
      <c r="AQ44" s="219"/>
      <c r="AS44" s="45"/>
      <c r="AT44" s="45"/>
      <c r="AU44" s="45"/>
      <c r="AW44" s="45"/>
      <c r="AX44" s="45"/>
      <c r="AY44" s="45"/>
      <c r="AZ44" s="243"/>
    </row>
    <row r="45" spans="33:52" ht="12.75">
      <c r="AG45" s="219"/>
      <c r="AK45" s="219"/>
      <c r="AL45" s="219"/>
      <c r="AM45" s="219"/>
      <c r="AN45" s="219"/>
      <c r="AO45" s="45"/>
      <c r="AP45" s="219"/>
      <c r="AQ45" s="219"/>
      <c r="AS45" s="45"/>
      <c r="AT45" s="45"/>
      <c r="AU45" s="45"/>
      <c r="AW45" s="45"/>
      <c r="AX45" s="45"/>
      <c r="AY45" s="45"/>
      <c r="AZ45" s="243"/>
    </row>
    <row r="46" spans="33:52" ht="12.75">
      <c r="AG46" s="219"/>
      <c r="AK46" s="219"/>
      <c r="AL46" s="219"/>
      <c r="AM46" s="219"/>
      <c r="AN46" s="219"/>
      <c r="AO46" s="45"/>
      <c r="AP46" s="219"/>
      <c r="AQ46" s="219"/>
      <c r="AS46" s="45"/>
      <c r="AT46" s="45"/>
      <c r="AU46" s="45"/>
      <c r="AW46" s="45"/>
      <c r="AX46" s="45"/>
      <c r="AY46" s="45"/>
      <c r="AZ46" s="243"/>
    </row>
    <row r="47" spans="33:52" ht="12.75">
      <c r="AG47" s="219"/>
      <c r="AK47" s="219"/>
      <c r="AL47" s="219"/>
      <c r="AM47" s="219"/>
      <c r="AN47" s="219"/>
      <c r="AO47" s="45"/>
      <c r="AP47" s="219"/>
      <c r="AQ47" s="219"/>
      <c r="AS47" s="45"/>
      <c r="AT47" s="45"/>
      <c r="AU47" s="45"/>
      <c r="AW47" s="45"/>
      <c r="AX47" s="45"/>
      <c r="AY47" s="45"/>
      <c r="AZ47" s="243"/>
    </row>
    <row r="48" spans="33:52" ht="12.75">
      <c r="AG48" s="219"/>
      <c r="AK48" s="219"/>
      <c r="AL48" s="219"/>
      <c r="AM48" s="219"/>
      <c r="AN48" s="219"/>
      <c r="AO48" s="45"/>
      <c r="AP48" s="219"/>
      <c r="AQ48" s="219"/>
      <c r="AS48" s="45"/>
      <c r="AT48" s="45"/>
      <c r="AU48" s="45"/>
      <c r="AW48" s="45"/>
      <c r="AX48" s="45"/>
      <c r="AY48" s="45"/>
      <c r="AZ48" s="243"/>
    </row>
    <row r="49" spans="33:52" ht="12.75">
      <c r="AG49" s="219"/>
      <c r="AK49" s="219"/>
      <c r="AL49" s="219"/>
      <c r="AM49" s="219"/>
      <c r="AN49" s="219"/>
      <c r="AO49" s="45"/>
      <c r="AP49" s="219"/>
      <c r="AQ49" s="219"/>
      <c r="AS49" s="45"/>
      <c r="AT49" s="45"/>
      <c r="AU49" s="45"/>
      <c r="AW49" s="45"/>
      <c r="AX49" s="45"/>
      <c r="AY49" s="45"/>
      <c r="AZ49" s="243"/>
    </row>
    <row r="50" spans="33:52" ht="12.75">
      <c r="AG50" s="219"/>
      <c r="AK50" s="219"/>
      <c r="AL50" s="219"/>
      <c r="AM50" s="219"/>
      <c r="AN50" s="219"/>
      <c r="AO50" s="45"/>
      <c r="AP50" s="219"/>
      <c r="AQ50" s="219"/>
      <c r="AS50" s="45"/>
      <c r="AT50" s="45"/>
      <c r="AU50" s="45"/>
      <c r="AW50" s="45"/>
      <c r="AX50" s="45"/>
      <c r="AY50" s="45"/>
      <c r="AZ50" s="243"/>
    </row>
    <row r="51" spans="33:52" ht="12.75">
      <c r="AG51" s="219"/>
      <c r="AK51" s="219"/>
      <c r="AL51" s="219"/>
      <c r="AM51" s="219"/>
      <c r="AN51" s="219"/>
      <c r="AO51" s="45"/>
      <c r="AP51" s="219"/>
      <c r="AQ51" s="219"/>
      <c r="AS51" s="45"/>
      <c r="AT51" s="45"/>
      <c r="AU51" s="45"/>
      <c r="AW51" s="45"/>
      <c r="AX51" s="45"/>
      <c r="AY51" s="45"/>
      <c r="AZ51" s="243"/>
    </row>
    <row r="52" spans="33:52" ht="12.75">
      <c r="AG52" s="219"/>
      <c r="AK52" s="219"/>
      <c r="AL52" s="219"/>
      <c r="AM52" s="219"/>
      <c r="AN52" s="219"/>
      <c r="AO52" s="45"/>
      <c r="AP52" s="219"/>
      <c r="AQ52" s="219"/>
      <c r="AS52" s="45"/>
      <c r="AT52" s="45"/>
      <c r="AU52" s="45"/>
      <c r="AW52" s="45"/>
      <c r="AX52" s="45"/>
      <c r="AY52" s="45"/>
      <c r="AZ52" s="243"/>
    </row>
    <row r="53" spans="33:52" ht="12.75">
      <c r="AG53" s="219"/>
      <c r="AK53" s="219"/>
      <c r="AL53" s="219"/>
      <c r="AM53" s="219"/>
      <c r="AN53" s="219"/>
      <c r="AO53" s="45"/>
      <c r="AP53" s="219"/>
      <c r="AQ53" s="219"/>
      <c r="AS53" s="45"/>
      <c r="AT53" s="45"/>
      <c r="AU53" s="45"/>
      <c r="AW53" s="45"/>
      <c r="AX53" s="45"/>
      <c r="AY53" s="45"/>
      <c r="AZ53" s="243"/>
    </row>
    <row r="54" spans="33:52" ht="12.75">
      <c r="AG54" s="219"/>
      <c r="AK54" s="219"/>
      <c r="AL54" s="219"/>
      <c r="AM54" s="219"/>
      <c r="AN54" s="219"/>
      <c r="AO54" s="45"/>
      <c r="AP54" s="219"/>
      <c r="AQ54" s="219"/>
      <c r="AS54" s="45"/>
      <c r="AT54" s="45"/>
      <c r="AU54" s="45"/>
      <c r="AW54" s="45"/>
      <c r="AX54" s="45"/>
      <c r="AY54" s="45"/>
      <c r="AZ54" s="243"/>
    </row>
    <row r="55" spans="33:52" ht="12.75">
      <c r="AG55" s="219"/>
      <c r="AK55" s="219"/>
      <c r="AL55" s="219"/>
      <c r="AM55" s="219"/>
      <c r="AN55" s="219"/>
      <c r="AO55" s="45"/>
      <c r="AP55" s="219"/>
      <c r="AQ55" s="219"/>
      <c r="AS55" s="45"/>
      <c r="AT55" s="45"/>
      <c r="AU55" s="45"/>
      <c r="AW55" s="45"/>
      <c r="AX55" s="45"/>
      <c r="AY55" s="45"/>
      <c r="AZ55" s="243"/>
    </row>
    <row r="56" spans="33:52" ht="12.75">
      <c r="AG56" s="219"/>
      <c r="AK56" s="219"/>
      <c r="AL56" s="219"/>
      <c r="AM56" s="219"/>
      <c r="AN56" s="219"/>
      <c r="AO56" s="45"/>
      <c r="AP56" s="219"/>
      <c r="AQ56" s="219"/>
      <c r="AS56" s="45"/>
      <c r="AT56" s="45"/>
      <c r="AU56" s="45"/>
      <c r="AW56" s="45"/>
      <c r="AX56" s="45"/>
      <c r="AY56" s="45"/>
      <c r="AZ56" s="243"/>
    </row>
    <row r="57" spans="33:52" ht="12.75">
      <c r="AG57" s="219"/>
      <c r="AK57" s="219"/>
      <c r="AL57" s="219"/>
      <c r="AM57" s="219"/>
      <c r="AN57" s="219"/>
      <c r="AO57" s="45"/>
      <c r="AP57" s="219"/>
      <c r="AQ57" s="219"/>
      <c r="AS57" s="45"/>
      <c r="AT57" s="45"/>
      <c r="AU57" s="45"/>
      <c r="AW57" s="45"/>
      <c r="AX57" s="45"/>
      <c r="AY57" s="45"/>
      <c r="AZ57" s="243"/>
    </row>
    <row r="58" spans="33:52" ht="12.75">
      <c r="AG58" s="219"/>
      <c r="AK58" s="219"/>
      <c r="AL58" s="219"/>
      <c r="AM58" s="219"/>
      <c r="AN58" s="219"/>
      <c r="AO58" s="45"/>
      <c r="AP58" s="219"/>
      <c r="AQ58" s="219"/>
      <c r="AS58" s="45"/>
      <c r="AT58" s="45"/>
      <c r="AU58" s="45"/>
      <c r="AW58" s="45"/>
      <c r="AX58" s="45"/>
      <c r="AY58" s="45"/>
      <c r="AZ58" s="243"/>
    </row>
    <row r="59" spans="33:52" ht="12.75">
      <c r="AG59" s="219"/>
      <c r="AK59" s="219"/>
      <c r="AL59" s="219"/>
      <c r="AM59" s="219"/>
      <c r="AN59" s="219"/>
      <c r="AO59" s="45"/>
      <c r="AP59" s="219"/>
      <c r="AQ59" s="219"/>
      <c r="AS59" s="45"/>
      <c r="AT59" s="45"/>
      <c r="AU59" s="45"/>
      <c r="AW59" s="45"/>
      <c r="AX59" s="45"/>
      <c r="AY59" s="45"/>
      <c r="AZ59" s="243"/>
    </row>
    <row r="60" spans="33:52" ht="12.75">
      <c r="AG60" s="219"/>
      <c r="AK60" s="219"/>
      <c r="AL60" s="219"/>
      <c r="AM60" s="219"/>
      <c r="AN60" s="219"/>
      <c r="AO60" s="45"/>
      <c r="AP60" s="219"/>
      <c r="AQ60" s="219"/>
      <c r="AS60" s="45"/>
      <c r="AT60" s="45"/>
      <c r="AU60" s="45"/>
      <c r="AW60" s="45"/>
      <c r="AX60" s="45"/>
      <c r="AY60" s="45"/>
      <c r="AZ60" s="243"/>
    </row>
    <row r="61" spans="33:52" ht="12.75">
      <c r="AG61" s="219"/>
      <c r="AK61" s="219"/>
      <c r="AL61" s="219"/>
      <c r="AM61" s="219"/>
      <c r="AN61" s="219"/>
      <c r="AO61" s="45"/>
      <c r="AP61" s="219"/>
      <c r="AQ61" s="219"/>
      <c r="AS61" s="45"/>
      <c r="AT61" s="45"/>
      <c r="AU61" s="45"/>
      <c r="AW61" s="45"/>
      <c r="AX61" s="45"/>
      <c r="AY61" s="45"/>
      <c r="AZ61" s="243"/>
    </row>
    <row r="62" spans="33:52" ht="12.75">
      <c r="AG62" s="219"/>
      <c r="AK62" s="219"/>
      <c r="AL62" s="219"/>
      <c r="AM62" s="219"/>
      <c r="AN62" s="219"/>
      <c r="AO62" s="45"/>
      <c r="AP62" s="219"/>
      <c r="AQ62" s="219"/>
      <c r="AS62" s="45"/>
      <c r="AT62" s="45"/>
      <c r="AU62" s="45"/>
      <c r="AW62" s="45"/>
      <c r="AX62" s="45"/>
      <c r="AY62" s="45"/>
      <c r="AZ62" s="243"/>
    </row>
    <row r="63" spans="33:52" ht="12.75">
      <c r="AG63" s="219"/>
      <c r="AK63" s="219"/>
      <c r="AL63" s="219"/>
      <c r="AM63" s="219"/>
      <c r="AN63" s="219"/>
      <c r="AO63" s="45"/>
      <c r="AP63" s="219"/>
      <c r="AQ63" s="219"/>
      <c r="AS63" s="45"/>
      <c r="AT63" s="45"/>
      <c r="AU63" s="45"/>
      <c r="AW63" s="45"/>
      <c r="AX63" s="45"/>
      <c r="AY63" s="45"/>
      <c r="AZ63" s="243"/>
    </row>
    <row r="64" spans="33:52" ht="12.75">
      <c r="AG64" s="219"/>
      <c r="AK64" s="219"/>
      <c r="AL64" s="219"/>
      <c r="AM64" s="219"/>
      <c r="AN64" s="219"/>
      <c r="AO64" s="45"/>
      <c r="AP64" s="219"/>
      <c r="AQ64" s="219"/>
      <c r="AS64" s="45"/>
      <c r="AT64" s="45"/>
      <c r="AU64" s="45"/>
      <c r="AW64" s="45"/>
      <c r="AX64" s="45"/>
      <c r="AY64" s="45"/>
      <c r="AZ64" s="243"/>
    </row>
    <row r="65" spans="33:52" ht="12.75">
      <c r="AG65" s="219"/>
      <c r="AK65" s="219"/>
      <c r="AL65" s="219"/>
      <c r="AM65" s="219"/>
      <c r="AN65" s="219"/>
      <c r="AO65" s="45"/>
      <c r="AP65" s="219"/>
      <c r="AQ65" s="219"/>
      <c r="AS65" s="45"/>
      <c r="AT65" s="45"/>
      <c r="AU65" s="45"/>
      <c r="AW65" s="45"/>
      <c r="AX65" s="45"/>
      <c r="AY65" s="45"/>
      <c r="AZ65" s="243"/>
    </row>
    <row r="66" spans="33:52" ht="12.75">
      <c r="AG66" s="219"/>
      <c r="AK66" s="219"/>
      <c r="AL66" s="219"/>
      <c r="AM66" s="219"/>
      <c r="AN66" s="219"/>
      <c r="AO66" s="45"/>
      <c r="AP66" s="219"/>
      <c r="AQ66" s="219"/>
      <c r="AS66" s="45"/>
      <c r="AT66" s="45"/>
      <c r="AU66" s="45"/>
      <c r="AW66" s="45"/>
      <c r="AX66" s="45"/>
      <c r="AY66" s="45"/>
      <c r="AZ66" s="243"/>
    </row>
    <row r="67" spans="33:52" ht="12.75">
      <c r="AG67" s="219"/>
      <c r="AK67" s="219"/>
      <c r="AL67" s="219"/>
      <c r="AM67" s="219"/>
      <c r="AN67" s="219"/>
      <c r="AO67" s="45"/>
      <c r="AP67" s="219"/>
      <c r="AQ67" s="219"/>
      <c r="AS67" s="45"/>
      <c r="AT67" s="45"/>
      <c r="AU67" s="45"/>
      <c r="AW67" s="45"/>
      <c r="AX67" s="45"/>
      <c r="AY67" s="45"/>
      <c r="AZ67" s="243"/>
    </row>
  </sheetData>
  <sheetProtection/>
  <printOptions/>
  <pageMargins left="0.1968503937007874" right="0.1968503937007874" top="0.1968503937007874" bottom="0.1968503937007874" header="0.5118110236220472" footer="0.11811023622047245"/>
  <pageSetup horizontalDpi="300" verticalDpi="300" orientation="landscape" paperSize="9" scale="90" r:id="rId2"/>
  <headerFooter alignWithMargins="0">
    <oddFooter>&amp;R&amp;8Andreas Reese, MGC "AS" Witten `63 e.V.
&amp;F, [&amp;A],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2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2" ht="12.75">
      <c r="K2" s="367" t="str">
        <f>Bahnstatistik!D1</f>
        <v>1. MT Witten-Herbede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2.7109375" style="0" customWidth="1"/>
    <col min="7" max="7" width="8.7109375" style="0" hidden="1" customWidth="1"/>
  </cols>
  <sheetData>
    <row r="1" ht="12.75">
      <c r="D1" t="s">
        <v>258</v>
      </c>
    </row>
    <row r="2" spans="2:7" ht="12.75">
      <c r="B2" s="363" t="s">
        <v>257</v>
      </c>
      <c r="C2" s="363"/>
      <c r="D2" s="363"/>
      <c r="E2" s="363"/>
      <c r="F2" s="363"/>
      <c r="G2" s="363"/>
    </row>
    <row r="3" spans="1:10" ht="12.75">
      <c r="A3" t="s">
        <v>205</v>
      </c>
      <c r="B3" t="str">
        <f>Eingabe!A1</f>
        <v>Witten</v>
      </c>
      <c r="C3" t="str">
        <f>Eingabe!A26</f>
        <v>Büttgen</v>
      </c>
      <c r="D3" t="str">
        <f>Eingabe!A51</f>
        <v>Lüdenscheid</v>
      </c>
      <c r="E3" t="str">
        <f>Eingabe!A76</f>
        <v>Bergisch Gladbach</v>
      </c>
      <c r="F3" t="str">
        <f>Eingabe!A101</f>
        <v>Mönchengladbach</v>
      </c>
      <c r="G3">
        <f>Eingabe!A126</f>
        <v>0</v>
      </c>
      <c r="J3">
        <f>4*6*5</f>
        <v>120</v>
      </c>
    </row>
    <row r="4" spans="1:10" ht="12.75">
      <c r="A4" t="s">
        <v>256</v>
      </c>
      <c r="B4">
        <f>SUMPRODUCT(Eingabe!B4:AU4,Eingabe!B24:AU24)</f>
        <v>41</v>
      </c>
      <c r="C4" s="366">
        <f>SUMPRODUCT(Eingabe!B29:AU29,Eingabe!B49:AU49)</f>
        <v>33</v>
      </c>
      <c r="D4">
        <f>SUMPRODUCT(Eingabe!B54:AU54,Eingabe!B74:AU74)</f>
        <v>40</v>
      </c>
      <c r="E4">
        <f>SUMPRODUCT(Eingabe!B79:AU79,Eingabe!B99:AU99)</f>
        <v>39</v>
      </c>
      <c r="F4">
        <f>SUMPRODUCT(Eingabe!B104:AU104,Eingabe!B124:AU124)</f>
        <v>42</v>
      </c>
      <c r="G4">
        <f>SUMPRODUCT(Eingabe!B129:AU129,Eingabe!B149:AU149)</f>
        <v>0</v>
      </c>
      <c r="I4">
        <f>SUM(B4:H4)</f>
        <v>195</v>
      </c>
      <c r="J4" s="361">
        <f>I4/$J$3</f>
        <v>1.625</v>
      </c>
    </row>
    <row r="5" spans="1:10" ht="12.75">
      <c r="A5" t="s">
        <v>255</v>
      </c>
      <c r="B5">
        <f>SUMPRODUCT(Eingabe!B5:AU5,Eingabe!B24:AU24)</f>
        <v>46</v>
      </c>
      <c r="C5">
        <f>SUMPRODUCT(Eingabe!B30:AU30,Eingabe!B49:AU49)</f>
        <v>47</v>
      </c>
      <c r="D5">
        <f>SUMPRODUCT(Eingabe!B55:AU55,Eingabe!B74:AU74)</f>
        <v>37</v>
      </c>
      <c r="E5">
        <f>SUMPRODUCT(Eingabe!B80:AU80,Eingabe!B99:AU99)</f>
        <v>39</v>
      </c>
      <c r="F5">
        <f>SUMPRODUCT(Eingabe!B105:AU105,Eingabe!B124:AU124)</f>
        <v>44</v>
      </c>
      <c r="G5">
        <f>SUMPRODUCT(Eingabe!B130:AU130,Eingabe!B149:AU149)</f>
        <v>0</v>
      </c>
      <c r="I5">
        <f>SUM(B5:H5)</f>
        <v>213</v>
      </c>
      <c r="J5" s="361">
        <f>I5/$J$3</f>
        <v>1.775</v>
      </c>
    </row>
    <row r="6" spans="1:10" ht="12.75">
      <c r="A6" t="s">
        <v>254</v>
      </c>
      <c r="B6">
        <f>SUMPRODUCT(Eingabe!B6:AU6,Eingabe!B24:AU24)</f>
        <v>28</v>
      </c>
      <c r="C6">
        <f>SUMPRODUCT(Eingabe!B31:AU31,Eingabe!B49:AU49)</f>
        <v>39</v>
      </c>
      <c r="D6">
        <f>SUMPRODUCT(Eingabe!B56:AU56,Eingabe!B74:AU74)</f>
        <v>31</v>
      </c>
      <c r="E6">
        <f>SUMPRODUCT(Eingabe!B81:AU81,Eingabe!B99:AU99)</f>
        <v>30</v>
      </c>
      <c r="F6">
        <f>SUMPRODUCT(Eingabe!B106:AU106,Eingabe!B124:AU124)</f>
        <v>37</v>
      </c>
      <c r="G6">
        <f>SUMPRODUCT(Eingabe!B131:AU131,Eingabe!B149:AU149)</f>
        <v>0</v>
      </c>
      <c r="I6">
        <f>SUM(B6:H6)</f>
        <v>165</v>
      </c>
      <c r="J6" s="361">
        <f>I6/$J$3</f>
        <v>1.375</v>
      </c>
    </row>
    <row r="7" spans="1:10" ht="12.75">
      <c r="A7" t="s">
        <v>253</v>
      </c>
      <c r="B7">
        <f>SUMPRODUCT(Eingabe!B7:AU7,Eingabe!B24:AU24)</f>
        <v>45</v>
      </c>
      <c r="C7">
        <f>SUMPRODUCT(Eingabe!B32:AU32,Eingabe!B49:AU49)</f>
        <v>49</v>
      </c>
      <c r="D7">
        <f>SUMPRODUCT(Eingabe!B57:AU57,Eingabe!B74:AU74)</f>
        <v>48</v>
      </c>
      <c r="E7">
        <f>SUMPRODUCT(Eingabe!B82:AU82,Eingabe!B99:AU99)</f>
        <v>42</v>
      </c>
      <c r="F7">
        <f>SUMPRODUCT(Eingabe!B107:AU107,Eingabe!B124:AU124)</f>
        <v>59</v>
      </c>
      <c r="G7">
        <f>SUMPRODUCT(Eingabe!B132:AU132,Eingabe!B149:AU149)</f>
        <v>0</v>
      </c>
      <c r="I7">
        <f>SUM(B7:H7)</f>
        <v>243</v>
      </c>
      <c r="J7" s="361">
        <f>I7/$J$3</f>
        <v>2.025</v>
      </c>
    </row>
    <row r="8" spans="1:10" ht="12.75">
      <c r="A8" t="s">
        <v>252</v>
      </c>
      <c r="B8">
        <f>SUMPRODUCT(Eingabe!B8:AU8,Eingabe!B24:AU24)</f>
        <v>31</v>
      </c>
      <c r="C8">
        <f>SUMPRODUCT(Eingabe!B33:AU33,Eingabe!B49:AU49)</f>
        <v>35</v>
      </c>
      <c r="D8">
        <f>SUMPRODUCT(Eingabe!B58:AU58,Eingabe!B74:AU74)</f>
        <v>46</v>
      </c>
      <c r="E8">
        <f>SUMPRODUCT(Eingabe!B83:AU83,Eingabe!B99:AU99)</f>
        <v>37</v>
      </c>
      <c r="F8">
        <f>SUMPRODUCT(Eingabe!B108:AU108,Eingabe!B124:AU124)</f>
        <v>42</v>
      </c>
      <c r="G8">
        <f>SUMPRODUCT(Eingabe!B133:AU133,Eingabe!B149:AU149)</f>
        <v>0</v>
      </c>
      <c r="I8">
        <f>SUM(B8:H8)</f>
        <v>191</v>
      </c>
      <c r="J8" s="361">
        <f>I8/$J$3</f>
        <v>1.5916666666666666</v>
      </c>
    </row>
    <row r="9" spans="1:10" ht="12.75">
      <c r="A9" t="s">
        <v>251</v>
      </c>
      <c r="B9">
        <f>SUMPRODUCT(Eingabe!B9:AU9,Eingabe!B24:AU24)</f>
        <v>45</v>
      </c>
      <c r="C9">
        <f>SUMPRODUCT(Eingabe!B34:AU34,Eingabe!B49:AU49)</f>
        <v>44</v>
      </c>
      <c r="D9">
        <f>SUMPRODUCT(Eingabe!B59:AU59,Eingabe!B74:AU74)</f>
        <v>48</v>
      </c>
      <c r="E9">
        <f>SUMPRODUCT(Eingabe!B84:AU84,Eingabe!B99:AU99)</f>
        <v>49</v>
      </c>
      <c r="F9">
        <f>SUMPRODUCT(Eingabe!B109:AU109,Eingabe!B124:AU124)</f>
        <v>50</v>
      </c>
      <c r="G9">
        <f>SUMPRODUCT(Eingabe!B134:AU134,Eingabe!B149:AU149)</f>
        <v>0</v>
      </c>
      <c r="I9">
        <f>SUM(B9:H9)</f>
        <v>236</v>
      </c>
      <c r="J9" s="361">
        <f>I9/$J$3</f>
        <v>1.9666666666666666</v>
      </c>
    </row>
    <row r="10" spans="1:10" ht="12.75">
      <c r="A10" t="s">
        <v>250</v>
      </c>
      <c r="B10">
        <f>SUMPRODUCT(Eingabe!B10:AU10,Eingabe!B24:AU24)</f>
        <v>31</v>
      </c>
      <c r="C10">
        <f>SUMPRODUCT(Eingabe!B35:AU35,Eingabe!B49:AU49)</f>
        <v>27</v>
      </c>
      <c r="D10">
        <f>SUMPRODUCT(Eingabe!B60:AU60,Eingabe!B74:AU74)</f>
        <v>34</v>
      </c>
      <c r="E10">
        <f>SUMPRODUCT(Eingabe!B85:AU85,Eingabe!B99:AU99)</f>
        <v>32</v>
      </c>
      <c r="F10">
        <f>SUMPRODUCT(Eingabe!B110:AU110,Eingabe!B124:AU124)</f>
        <v>39</v>
      </c>
      <c r="G10">
        <f>SUMPRODUCT(Eingabe!B135:AU135,Eingabe!B149:AU149)</f>
        <v>0</v>
      </c>
      <c r="I10">
        <f>SUM(B10:H10)</f>
        <v>163</v>
      </c>
      <c r="J10" s="361">
        <f>I10/$J$3</f>
        <v>1.3583333333333334</v>
      </c>
    </row>
    <row r="11" spans="1:10" ht="12.75">
      <c r="A11" t="s">
        <v>249</v>
      </c>
      <c r="B11">
        <f>SUMPRODUCT(Eingabe!B11:AU11,Eingabe!B24:AU24)</f>
        <v>39</v>
      </c>
      <c r="C11">
        <f>SUMPRODUCT(Eingabe!B36:AU36,Eingabe!B49:AU49)</f>
        <v>44</v>
      </c>
      <c r="D11">
        <f>SUMPRODUCT(Eingabe!B61:AU61,Eingabe!B74:AU74)</f>
        <v>49</v>
      </c>
      <c r="E11">
        <f>SUMPRODUCT(Eingabe!B86:AU86,Eingabe!B99:AU99)</f>
        <v>46</v>
      </c>
      <c r="F11">
        <f>SUMPRODUCT(Eingabe!B111:AU111,Eingabe!B124:AU124)</f>
        <v>43</v>
      </c>
      <c r="G11">
        <f>SUMPRODUCT(Eingabe!B136:AU136,Eingabe!B149:AU149)</f>
        <v>0</v>
      </c>
      <c r="I11">
        <f>SUM(B11:H11)</f>
        <v>221</v>
      </c>
      <c r="J11" s="361">
        <f>I11/$J$3</f>
        <v>1.8416666666666666</v>
      </c>
    </row>
    <row r="12" spans="1:10" ht="12.75">
      <c r="A12" t="s">
        <v>248</v>
      </c>
      <c r="B12">
        <f>SUMPRODUCT(Eingabe!B12:AU12,Eingabe!B24:AU24)</f>
        <v>47</v>
      </c>
      <c r="C12">
        <f>SUMPRODUCT(Eingabe!B37:AU37,Eingabe!B49:AU49)</f>
        <v>52</v>
      </c>
      <c r="D12">
        <f>SUMPRODUCT(Eingabe!B62:AU62,Eingabe!B74:AU74)</f>
        <v>49</v>
      </c>
      <c r="E12">
        <f>SUMPRODUCT(Eingabe!B87:AU87,Eingabe!B99:AU99)</f>
        <v>55</v>
      </c>
      <c r="F12">
        <f>SUMPRODUCT(Eingabe!B112:AU112,Eingabe!B124:AU124)</f>
        <v>56</v>
      </c>
      <c r="G12">
        <f>SUMPRODUCT(Eingabe!B137:AU137,Eingabe!B149:AU149)</f>
        <v>0</v>
      </c>
      <c r="I12">
        <f>SUM(B12:H12)</f>
        <v>259</v>
      </c>
      <c r="J12" s="361">
        <f>I12/$J$3</f>
        <v>2.158333333333333</v>
      </c>
    </row>
    <row r="13" spans="1:10" ht="12.75">
      <c r="A13" t="s">
        <v>247</v>
      </c>
      <c r="B13">
        <f>SUMPRODUCT(Eingabe!B13:AU13,Eingabe!B24:AU24)</f>
        <v>44</v>
      </c>
      <c r="C13">
        <f>SUMPRODUCT(Eingabe!B38:AU38,Eingabe!B49:AU49)</f>
        <v>41</v>
      </c>
      <c r="D13">
        <f>SUMPRODUCT(Eingabe!B63:AU63,Eingabe!B74:AU74)</f>
        <v>41</v>
      </c>
      <c r="E13">
        <f>SUMPRODUCT(Eingabe!B88:AU88,Eingabe!B99:AU99)</f>
        <v>47</v>
      </c>
      <c r="F13">
        <f>SUMPRODUCT(Eingabe!B113:AU113,Eingabe!B124:AU124)</f>
        <v>43</v>
      </c>
      <c r="G13">
        <f>SUMPRODUCT(Eingabe!B138:AU138,Eingabe!B149:AU149)</f>
        <v>0</v>
      </c>
      <c r="I13">
        <f>SUM(B13:H13)</f>
        <v>216</v>
      </c>
      <c r="J13" s="361">
        <f>I13/$J$3</f>
        <v>1.8</v>
      </c>
    </row>
    <row r="14" spans="1:10" ht="12.75">
      <c r="A14" t="s">
        <v>246</v>
      </c>
      <c r="B14">
        <f>SUMPRODUCT(Eingabe!B14:AU14,Eingabe!B24:AU24)</f>
        <v>25</v>
      </c>
      <c r="C14">
        <f>SUMPRODUCT(Eingabe!B39:AU39,Eingabe!B49:AU49)</f>
        <v>27</v>
      </c>
      <c r="D14">
        <f>SUMPRODUCT(Eingabe!B64:AU64,Eingabe!B74:AU74)</f>
        <v>25</v>
      </c>
      <c r="E14">
        <f>SUMPRODUCT(Eingabe!B89:AU89,Eingabe!B99:AU99)</f>
        <v>27</v>
      </c>
      <c r="F14">
        <f>SUMPRODUCT(Eingabe!B114:AU114,Eingabe!B124:AU124)</f>
        <v>25</v>
      </c>
      <c r="G14">
        <f>SUMPRODUCT(Eingabe!B139:AU139,Eingabe!B149:AU149)</f>
        <v>0</v>
      </c>
      <c r="I14">
        <f>SUM(B14:H14)</f>
        <v>129</v>
      </c>
      <c r="J14" s="361">
        <f>I14/$J$3</f>
        <v>1.075</v>
      </c>
    </row>
    <row r="15" spans="1:10" ht="12.75">
      <c r="A15" t="s">
        <v>245</v>
      </c>
      <c r="B15">
        <f>SUMPRODUCT(Eingabe!B15:AU15,Eingabe!B24:AU24)</f>
        <v>36</v>
      </c>
      <c r="C15">
        <f>SUMPRODUCT(Eingabe!B40:AU40,Eingabe!B49:AU49)</f>
        <v>42</v>
      </c>
      <c r="D15">
        <f>SUMPRODUCT(Eingabe!B65:AU65,Eingabe!B74:AU74)</f>
        <v>35</v>
      </c>
      <c r="E15">
        <f>SUMPRODUCT(Eingabe!B90:AU90,Eingabe!B99:AU99)</f>
        <v>37</v>
      </c>
      <c r="F15">
        <f>SUMPRODUCT(Eingabe!B115:AU115,Eingabe!B124:AU124)</f>
        <v>43</v>
      </c>
      <c r="G15">
        <f>SUMPRODUCT(Eingabe!B140:AU140,Eingabe!B149:AU149)</f>
        <v>0</v>
      </c>
      <c r="I15">
        <f>SUM(B15:H15)</f>
        <v>193</v>
      </c>
      <c r="J15" s="361">
        <f>I15/$J$3</f>
        <v>1.6083333333333334</v>
      </c>
    </row>
    <row r="16" spans="1:10" ht="12.75">
      <c r="A16" t="s">
        <v>244</v>
      </c>
      <c r="B16">
        <f>SUMPRODUCT(Eingabe!B16:AU16,Eingabe!B24:AU24)</f>
        <v>40</v>
      </c>
      <c r="C16">
        <f>SUMPRODUCT(Eingabe!B41:AU41,Eingabe!B49:AU49)</f>
        <v>46</v>
      </c>
      <c r="D16">
        <f>SUMPRODUCT(Eingabe!B66:AU66,Eingabe!B74:AU74)</f>
        <v>47</v>
      </c>
      <c r="E16">
        <f>SUMPRODUCT(Eingabe!B91:AU91,Eingabe!B99:AU99)</f>
        <v>42</v>
      </c>
      <c r="F16">
        <f>SUMPRODUCT(Eingabe!B116:AU116,Eingabe!B124:AU124)</f>
        <v>47</v>
      </c>
      <c r="G16">
        <f>SUMPRODUCT(Eingabe!B141:AU141,Eingabe!B149:AU149)</f>
        <v>0</v>
      </c>
      <c r="I16">
        <f>SUM(B16:H16)</f>
        <v>222</v>
      </c>
      <c r="J16" s="361">
        <f>I16/$J$3</f>
        <v>1.85</v>
      </c>
    </row>
    <row r="17" spans="1:10" ht="12.75">
      <c r="A17" t="s">
        <v>243</v>
      </c>
      <c r="B17">
        <f>SUMPRODUCT(Eingabe!B17:AU17,Eingabe!B24:AU24)</f>
        <v>43</v>
      </c>
      <c r="C17">
        <f>SUMPRODUCT(Eingabe!B42:AU42,Eingabe!B49:AU49)</f>
        <v>41</v>
      </c>
      <c r="D17">
        <f>SUMPRODUCT(Eingabe!B67:AU67,Eingabe!B74:AU74)</f>
        <v>43</v>
      </c>
      <c r="E17">
        <f>SUMPRODUCT(Eingabe!B92:AU92,Eingabe!B99:AU99)</f>
        <v>42</v>
      </c>
      <c r="F17">
        <f>SUMPRODUCT(Eingabe!B117:AU117,Eingabe!B124:AU124)</f>
        <v>46</v>
      </c>
      <c r="G17">
        <f>SUMPRODUCT(Eingabe!B142:AU142,Eingabe!B149:AU149)</f>
        <v>0</v>
      </c>
      <c r="I17">
        <f>SUM(B17:H17)</f>
        <v>215</v>
      </c>
      <c r="J17" s="361">
        <f>I17/$J$3</f>
        <v>1.7916666666666667</v>
      </c>
    </row>
    <row r="18" spans="1:10" ht="12.75">
      <c r="A18" t="s">
        <v>242</v>
      </c>
      <c r="B18">
        <f>SUMPRODUCT(Eingabe!B18:AU18,Eingabe!B24:AU24)</f>
        <v>57</v>
      </c>
      <c r="C18">
        <f>SUMPRODUCT(Eingabe!B43:AU43,Eingabe!B49:AU49)</f>
        <v>58</v>
      </c>
      <c r="D18">
        <f>SUMPRODUCT(Eingabe!B68:AU68,Eingabe!B74:AU74)</f>
        <v>52</v>
      </c>
      <c r="E18">
        <f>SUMPRODUCT(Eingabe!B93:AU93,Eingabe!B99:AU99)</f>
        <v>58</v>
      </c>
      <c r="F18">
        <f>SUMPRODUCT(Eingabe!B118:AU118,Eingabe!B124:AU124)</f>
        <v>64</v>
      </c>
      <c r="G18">
        <f>SUMPRODUCT(Eingabe!B143:AU143,Eingabe!B149:AU149)</f>
        <v>0</v>
      </c>
      <c r="I18">
        <f>SUM(B18:H18)</f>
        <v>289</v>
      </c>
      <c r="J18" s="361">
        <f>I18/$J$3</f>
        <v>2.408333333333333</v>
      </c>
    </row>
    <row r="19" spans="1:10" ht="12.75">
      <c r="A19" t="s">
        <v>241</v>
      </c>
      <c r="B19">
        <f>SUMPRODUCT(Eingabe!B19:AU19,Eingabe!B24:AU24)</f>
        <v>48</v>
      </c>
      <c r="C19">
        <f>SUMPRODUCT(Eingabe!B44:AU44,Eingabe!B49:AU49)</f>
        <v>49</v>
      </c>
      <c r="D19">
        <f>SUMPRODUCT(Eingabe!B69:AU69,Eingabe!B74:AU74)</f>
        <v>48</v>
      </c>
      <c r="E19">
        <f>SUMPRODUCT(Eingabe!B94:AU94,Eingabe!B99:AU99)</f>
        <v>56</v>
      </c>
      <c r="F19">
        <f>SUMPRODUCT(Eingabe!B119:AU119,Eingabe!B124:AU124)</f>
        <v>48</v>
      </c>
      <c r="G19">
        <f>SUMPRODUCT(Eingabe!B144:AU144,Eingabe!B149:AU149)</f>
        <v>0</v>
      </c>
      <c r="I19">
        <f>SUM(B19:H19)</f>
        <v>249</v>
      </c>
      <c r="J19" s="361">
        <f>I19/$J$3</f>
        <v>2.075</v>
      </c>
    </row>
    <row r="20" spans="1:10" ht="12.75">
      <c r="A20" t="s">
        <v>240</v>
      </c>
      <c r="B20">
        <f>SUMPRODUCT(Eingabe!B20:AU20,Eingabe!B24:AU24)</f>
        <v>44</v>
      </c>
      <c r="C20">
        <f>SUMPRODUCT(Eingabe!B45:AU45,Eingabe!B49:AU49)</f>
        <v>45</v>
      </c>
      <c r="D20">
        <f>SUMPRODUCT(Eingabe!B70:AU70,Eingabe!B74:AU74)</f>
        <v>45</v>
      </c>
      <c r="E20">
        <f>SUMPRODUCT(Eingabe!B95:AU95,Eingabe!B99:AU99)</f>
        <v>49</v>
      </c>
      <c r="F20">
        <f>SUMPRODUCT(Eingabe!B120:AU120,Eingabe!B124:AU124)</f>
        <v>53</v>
      </c>
      <c r="G20">
        <f>SUMPRODUCT(Eingabe!B145:AU145,Eingabe!B149:AU149)</f>
        <v>0</v>
      </c>
      <c r="I20">
        <f>SUM(B20:H20)</f>
        <v>236</v>
      </c>
      <c r="J20" s="361">
        <f>I20/$J$3</f>
        <v>1.9666666666666666</v>
      </c>
    </row>
    <row r="21" spans="1:10" ht="12.75">
      <c r="A21" t="s">
        <v>239</v>
      </c>
      <c r="B21">
        <f>SUMPRODUCT(Eingabe!B21:AU21,Eingabe!B24:AU24)</f>
        <v>29</v>
      </c>
      <c r="C21">
        <f>SUMPRODUCT(Eingabe!B46:AU46,Eingabe!B49:AU49)</f>
        <v>34</v>
      </c>
      <c r="D21">
        <f>SUMPRODUCT(Eingabe!B71:AU71,Eingabe!B74:AU74)</f>
        <v>38</v>
      </c>
      <c r="E21">
        <f>SUMPRODUCT(Eingabe!B96:AU96,Eingabe!B99:AU99)</f>
        <v>35</v>
      </c>
      <c r="F21">
        <f>SUMPRODUCT(Eingabe!B121:AU121,Eingabe!B124:AU124)</f>
        <v>42</v>
      </c>
      <c r="G21">
        <f>SUMPRODUCT(Eingabe!B146:AU146,Eingabe!B149:AU149)</f>
        <v>0</v>
      </c>
      <c r="I21">
        <f>SUM(B21:H21)</f>
        <v>178</v>
      </c>
      <c r="J21" s="361">
        <f>I21/$J$3</f>
        <v>1.4833333333333334</v>
      </c>
    </row>
    <row r="22" spans="1:10" ht="13.5" thickBot="1">
      <c r="A22" s="360" t="s">
        <v>119</v>
      </c>
      <c r="B22" s="365">
        <f>SUM(B4:B21)</f>
        <v>719</v>
      </c>
      <c r="C22" s="365">
        <f>SUM(C4:C21)</f>
        <v>753</v>
      </c>
      <c r="D22" s="365">
        <f>SUM(D4:D21)</f>
        <v>756</v>
      </c>
      <c r="E22" s="365">
        <f>SUM(E4:E21)</f>
        <v>762</v>
      </c>
      <c r="F22" s="365">
        <f>SUM(F4:F21)</f>
        <v>823</v>
      </c>
      <c r="G22" s="364">
        <f>SUM(G4:G21)</f>
        <v>0</v>
      </c>
      <c r="I22">
        <f>SUM(B22:H22)</f>
        <v>3813</v>
      </c>
      <c r="J22" s="361">
        <f>I22/$J$3</f>
        <v>31.775</v>
      </c>
    </row>
    <row r="23" ht="13.5" thickTop="1"/>
    <row r="24" spans="2:7" ht="12.75">
      <c r="B24" s="363" t="s">
        <v>238</v>
      </c>
      <c r="C24" s="363"/>
      <c r="D24" s="363"/>
      <c r="E24" s="363"/>
      <c r="F24" s="363"/>
      <c r="G24" s="363"/>
    </row>
    <row r="25" spans="1:7" ht="12.75">
      <c r="A25" t="s">
        <v>205</v>
      </c>
      <c r="B25" t="str">
        <f>B3</f>
        <v>Witten</v>
      </c>
      <c r="C25" t="str">
        <f>C3</f>
        <v>Büttgen</v>
      </c>
      <c r="D25" t="str">
        <f>D3</f>
        <v>Lüdenscheid</v>
      </c>
      <c r="E25" t="str">
        <f>E3</f>
        <v>Bergisch Gladbach</v>
      </c>
      <c r="F25" t="str">
        <f>F3</f>
        <v>Mönchengladbach</v>
      </c>
      <c r="G25">
        <f>G3</f>
        <v>0</v>
      </c>
    </row>
    <row r="26" spans="1:7" ht="12.75">
      <c r="A26" t="str">
        <f>A4</f>
        <v>Bahn 1</v>
      </c>
      <c r="B26">
        <f>B4-MIN($B4:$F4)</f>
        <v>8</v>
      </c>
      <c r="C26">
        <f>C4-MIN($B4:$F4)</f>
        <v>0</v>
      </c>
      <c r="D26">
        <f>D4-MIN($B4:$F4)</f>
        <v>7</v>
      </c>
      <c r="E26">
        <f>E4-MIN($B4:$F4)</f>
        <v>6</v>
      </c>
      <c r="F26">
        <f>F4-MIN($B4:$F4)</f>
        <v>9</v>
      </c>
      <c r="G26">
        <f>G4-MIN($B4:$G4)</f>
        <v>0</v>
      </c>
    </row>
    <row r="27" spans="1:7" ht="12.75">
      <c r="A27" t="str">
        <f>A5</f>
        <v>Bahn 2</v>
      </c>
      <c r="B27">
        <f>B5-MIN($B5:$F5)</f>
        <v>9</v>
      </c>
      <c r="C27">
        <f>C5-MIN($B5:$F5)</f>
        <v>10</v>
      </c>
      <c r="D27">
        <f>D5-MIN($B5:$F5)</f>
        <v>0</v>
      </c>
      <c r="E27">
        <f>E5-MIN($B5:$F5)</f>
        <v>2</v>
      </c>
      <c r="F27">
        <f>F5-MIN($B5:$F5)</f>
        <v>7</v>
      </c>
      <c r="G27">
        <f>G5-MIN($B5:$G5)</f>
        <v>0</v>
      </c>
    </row>
    <row r="28" spans="1:7" ht="12.75">
      <c r="A28" t="str">
        <f>A6</f>
        <v>Bahn 3</v>
      </c>
      <c r="B28">
        <f>B6-MIN($B6:$F6)</f>
        <v>0</v>
      </c>
      <c r="C28">
        <f>C6-MIN($B6:$F6)</f>
        <v>11</v>
      </c>
      <c r="D28">
        <f>D6-MIN($B6:$F6)</f>
        <v>3</v>
      </c>
      <c r="E28">
        <f>E6-MIN($B6:$F6)</f>
        <v>2</v>
      </c>
      <c r="F28">
        <f>F6-MIN($B6:$F6)</f>
        <v>9</v>
      </c>
      <c r="G28">
        <f>G6-MIN($B6:$G6)</f>
        <v>0</v>
      </c>
    </row>
    <row r="29" spans="1:7" ht="12.75">
      <c r="A29" t="str">
        <f>A7</f>
        <v>Bahn 4</v>
      </c>
      <c r="B29">
        <f>B7-MIN($B7:$F7)</f>
        <v>3</v>
      </c>
      <c r="C29">
        <f>C7-MIN($B7:$F7)</f>
        <v>7</v>
      </c>
      <c r="D29">
        <f>D7-MIN($B7:$F7)</f>
        <v>6</v>
      </c>
      <c r="E29">
        <f>E7-MIN($B7:$F7)</f>
        <v>0</v>
      </c>
      <c r="F29">
        <f>F7-MIN($B7:$F7)</f>
        <v>17</v>
      </c>
      <c r="G29">
        <f>G7-MIN($B7:$G7)</f>
        <v>0</v>
      </c>
    </row>
    <row r="30" spans="1:7" ht="12.75">
      <c r="A30" t="str">
        <f>A8</f>
        <v>Bahn 5</v>
      </c>
      <c r="B30">
        <f>B8-MIN($B8:$F8)</f>
        <v>0</v>
      </c>
      <c r="C30">
        <f>C8-MIN($B8:$F8)</f>
        <v>4</v>
      </c>
      <c r="D30">
        <f>D8-MIN($B8:$F8)</f>
        <v>15</v>
      </c>
      <c r="E30">
        <f>E8-MIN($B8:$F8)</f>
        <v>6</v>
      </c>
      <c r="F30">
        <f>F8-MIN($B8:$F8)</f>
        <v>11</v>
      </c>
      <c r="G30">
        <f>G8-MIN($B8:$G8)</f>
        <v>0</v>
      </c>
    </row>
    <row r="31" spans="1:7" ht="12.75">
      <c r="A31" t="str">
        <f>A9</f>
        <v>Bahn 6</v>
      </c>
      <c r="B31">
        <f>B9-MIN($B9:$F9)</f>
        <v>1</v>
      </c>
      <c r="C31">
        <f>C9-MIN($B9:$F9)</f>
        <v>0</v>
      </c>
      <c r="D31">
        <f>D9-MIN($B9:$F9)</f>
        <v>4</v>
      </c>
      <c r="E31">
        <f>E9-MIN($B9:$F9)</f>
        <v>5</v>
      </c>
      <c r="F31">
        <f>F9-MIN($B9:$F9)</f>
        <v>6</v>
      </c>
      <c r="G31">
        <f>G9-MIN($B9:$G9)</f>
        <v>0</v>
      </c>
    </row>
    <row r="32" spans="1:7" ht="12.75">
      <c r="A32" t="str">
        <f>A10</f>
        <v>Bahn 7</v>
      </c>
      <c r="B32">
        <f>B10-MIN($B10:$F10)</f>
        <v>4</v>
      </c>
      <c r="C32">
        <f>C10-MIN($B10:$F10)</f>
        <v>0</v>
      </c>
      <c r="D32">
        <f>D10-MIN($B10:$F10)</f>
        <v>7</v>
      </c>
      <c r="E32">
        <f>E10-MIN($B10:$F10)</f>
        <v>5</v>
      </c>
      <c r="F32">
        <f>F10-MIN($B10:$F10)</f>
        <v>12</v>
      </c>
      <c r="G32">
        <f>G10-MIN($B10:$G10)</f>
        <v>0</v>
      </c>
    </row>
    <row r="33" spans="1:7" ht="12.75">
      <c r="A33" t="str">
        <f>A11</f>
        <v>Bahn 8</v>
      </c>
      <c r="B33">
        <f>B11-MIN($B11:$F11)</f>
        <v>0</v>
      </c>
      <c r="C33">
        <f>C11-MIN($B11:$F11)</f>
        <v>5</v>
      </c>
      <c r="D33">
        <f>D11-MIN($B11:$F11)</f>
        <v>10</v>
      </c>
      <c r="E33">
        <f>E11-MIN($B11:$F11)</f>
        <v>7</v>
      </c>
      <c r="F33">
        <f>F11-MIN($B11:$F11)</f>
        <v>4</v>
      </c>
      <c r="G33">
        <f>G11-MIN($B11:$G11)</f>
        <v>0</v>
      </c>
    </row>
    <row r="34" spans="1:7" ht="12.75">
      <c r="A34" t="str">
        <f>A12</f>
        <v>Bahn 9</v>
      </c>
      <c r="B34">
        <f>B12-MIN($B12:$F12)</f>
        <v>0</v>
      </c>
      <c r="C34">
        <f>C12-MIN($B12:$F12)</f>
        <v>5</v>
      </c>
      <c r="D34">
        <f>D12-MIN($B12:$F12)</f>
        <v>2</v>
      </c>
      <c r="E34">
        <f>E12-MIN($B12:$F12)</f>
        <v>8</v>
      </c>
      <c r="F34">
        <f>F12-MIN($B12:$F12)</f>
        <v>9</v>
      </c>
      <c r="G34">
        <f>G12-MIN($B12:$G12)</f>
        <v>0</v>
      </c>
    </row>
    <row r="35" spans="1:7" ht="12.75">
      <c r="A35" t="str">
        <f>A13</f>
        <v>Bahn 10</v>
      </c>
      <c r="B35">
        <f>B13-MIN($B13:$F13)</f>
        <v>3</v>
      </c>
      <c r="C35">
        <f>C13-MIN($B13:$F13)</f>
        <v>0</v>
      </c>
      <c r="D35">
        <f>D13-MIN($B13:$F13)</f>
        <v>0</v>
      </c>
      <c r="E35">
        <f>E13-MIN($B13:$F13)</f>
        <v>6</v>
      </c>
      <c r="F35">
        <f>F13-MIN($B13:$F13)</f>
        <v>2</v>
      </c>
      <c r="G35">
        <f>G13-MIN($B13:$G13)</f>
        <v>0</v>
      </c>
    </row>
    <row r="36" spans="1:7" ht="12.75">
      <c r="A36" t="str">
        <f>A14</f>
        <v>Bahn 11</v>
      </c>
      <c r="B36">
        <f>B14-MIN($B14:$F14)</f>
        <v>0</v>
      </c>
      <c r="C36">
        <f>C14-MIN($B14:$F14)</f>
        <v>2</v>
      </c>
      <c r="D36">
        <f>D14-MIN($B14:$F14)</f>
        <v>0</v>
      </c>
      <c r="E36">
        <f>E14-MIN($B14:$F14)</f>
        <v>2</v>
      </c>
      <c r="F36">
        <f>F14-MIN($B14:$F14)</f>
        <v>0</v>
      </c>
      <c r="G36">
        <f>G14-MIN($B14:$G14)</f>
        <v>0</v>
      </c>
    </row>
    <row r="37" spans="1:7" ht="12.75">
      <c r="A37" t="str">
        <f>A15</f>
        <v>Bahn 12</v>
      </c>
      <c r="B37">
        <f>B15-MIN($B15:$F15)</f>
        <v>1</v>
      </c>
      <c r="C37">
        <f>C15-MIN($B15:$F15)</f>
        <v>7</v>
      </c>
      <c r="D37">
        <f>D15-MIN($B15:$F15)</f>
        <v>0</v>
      </c>
      <c r="E37">
        <f>E15-MIN($B15:$F15)</f>
        <v>2</v>
      </c>
      <c r="F37">
        <f>F15-MIN($B15:$F15)</f>
        <v>8</v>
      </c>
      <c r="G37">
        <f>G15-MIN($B15:$G15)</f>
        <v>0</v>
      </c>
    </row>
    <row r="38" spans="1:7" ht="12.75">
      <c r="A38" t="str">
        <f>A16</f>
        <v>Bahn 13</v>
      </c>
      <c r="B38">
        <f>B16-MIN($B16:$F16)</f>
        <v>0</v>
      </c>
      <c r="C38">
        <f>C16-MIN($B16:$F16)</f>
        <v>6</v>
      </c>
      <c r="D38">
        <f>D16-MIN($B16:$F16)</f>
        <v>7</v>
      </c>
      <c r="E38">
        <f>E16-MIN($B16:$F16)</f>
        <v>2</v>
      </c>
      <c r="F38">
        <f>F16-MIN($B16:$F16)</f>
        <v>7</v>
      </c>
      <c r="G38">
        <f>G16-MIN($B16:$G16)</f>
        <v>0</v>
      </c>
    </row>
    <row r="39" spans="1:7" ht="12.75">
      <c r="A39" t="str">
        <f>A17</f>
        <v>Bahn 14</v>
      </c>
      <c r="B39">
        <f>B17-MIN($B17:$F17)</f>
        <v>2</v>
      </c>
      <c r="C39">
        <f>C17-MIN($B17:$F17)</f>
        <v>0</v>
      </c>
      <c r="D39">
        <f>D17-MIN($B17:$F17)</f>
        <v>2</v>
      </c>
      <c r="E39">
        <f>E17-MIN($B17:$F17)</f>
        <v>1</v>
      </c>
      <c r="F39">
        <f>F17-MIN($B17:$F17)</f>
        <v>5</v>
      </c>
      <c r="G39">
        <f>G17-MIN($B17:$G17)</f>
        <v>0</v>
      </c>
    </row>
    <row r="40" spans="1:7" ht="12.75">
      <c r="A40" t="str">
        <f>A18</f>
        <v>Bahn 15</v>
      </c>
      <c r="B40">
        <f>B18-MIN($B18:$F18)</f>
        <v>5</v>
      </c>
      <c r="C40">
        <f>C18-MIN($B18:$F18)</f>
        <v>6</v>
      </c>
      <c r="D40">
        <f>D18-MIN($B18:$F18)</f>
        <v>0</v>
      </c>
      <c r="E40">
        <f>E18-MIN($B18:$F18)</f>
        <v>6</v>
      </c>
      <c r="F40">
        <f>F18-MIN($B18:$F18)</f>
        <v>12</v>
      </c>
      <c r="G40">
        <f>G18-MIN($B18:$G18)</f>
        <v>0</v>
      </c>
    </row>
    <row r="41" spans="1:7" ht="12.75">
      <c r="A41" t="str">
        <f>A19</f>
        <v>Bahn 16</v>
      </c>
      <c r="B41">
        <f>B19-MIN($B19:$F19)</f>
        <v>0</v>
      </c>
      <c r="C41">
        <f>C19-MIN($B19:$F19)</f>
        <v>1</v>
      </c>
      <c r="D41">
        <f>D19-MIN($B19:$F19)</f>
        <v>0</v>
      </c>
      <c r="E41">
        <f>E19-MIN($B19:$F19)</f>
        <v>8</v>
      </c>
      <c r="F41">
        <f>F19-MIN($B19:$F19)</f>
        <v>0</v>
      </c>
      <c r="G41">
        <f>G19-MIN($B19:$G19)</f>
        <v>0</v>
      </c>
    </row>
    <row r="42" spans="1:7" ht="12.75">
      <c r="A42" t="str">
        <f>A20</f>
        <v>Bahn 17</v>
      </c>
      <c r="B42">
        <f>B20-MIN($B20:$F20)</f>
        <v>0</v>
      </c>
      <c r="C42">
        <f>C20-MIN($B20:$F20)</f>
        <v>1</v>
      </c>
      <c r="D42">
        <f>D20-MIN($B20:$F20)</f>
        <v>1</v>
      </c>
      <c r="E42">
        <f>E20-MIN($B20:$F20)</f>
        <v>5</v>
      </c>
      <c r="F42">
        <f>F20-MIN($B20:$F20)</f>
        <v>9</v>
      </c>
      <c r="G42">
        <f>G20-MIN($B20:$G20)</f>
        <v>0</v>
      </c>
    </row>
    <row r="43" spans="1:7" ht="12.75">
      <c r="A43" t="str">
        <f>A21</f>
        <v>Bahn 18</v>
      </c>
      <c r="B43">
        <f>B21-MIN($B21:$F21)</f>
        <v>0</v>
      </c>
      <c r="C43">
        <f>C21-MIN($B21:$F21)</f>
        <v>5</v>
      </c>
      <c r="D43">
        <f>D21-MIN($B21:$F21)</f>
        <v>9</v>
      </c>
      <c r="E43">
        <f>E21-MIN($B21:$F21)</f>
        <v>6</v>
      </c>
      <c r="F43">
        <f>F21-MIN($B21:$F21)</f>
        <v>13</v>
      </c>
      <c r="G43">
        <f>G21-MIN($B21:$G21)</f>
        <v>0</v>
      </c>
    </row>
    <row r="44" spans="1:7" ht="13.5" thickBot="1">
      <c r="A44" s="360" t="s">
        <v>119</v>
      </c>
      <c r="B44" s="365">
        <f>B22-MIN($B22:$F22)</f>
        <v>0</v>
      </c>
      <c r="C44" s="365">
        <f>C22-MIN($B22:$F22)</f>
        <v>34</v>
      </c>
      <c r="D44" s="365">
        <f>D22-MIN($B22:$F22)</f>
        <v>37</v>
      </c>
      <c r="E44" s="365">
        <f>E22-MIN($B22:$F22)</f>
        <v>43</v>
      </c>
      <c r="F44" s="365">
        <f>F22-MIN($B22:$F22)</f>
        <v>104</v>
      </c>
      <c r="G44" s="364">
        <f>G22-MIN($B22:$G22)</f>
        <v>0</v>
      </c>
    </row>
    <row r="45" ht="13.5" thickTop="1"/>
    <row r="46" spans="2:7" ht="12.75">
      <c r="B46" s="363" t="s">
        <v>237</v>
      </c>
      <c r="C46" s="363"/>
      <c r="D46" s="363"/>
      <c r="E46" s="363"/>
      <c r="F46" s="363"/>
      <c r="G46" s="363"/>
    </row>
    <row r="47" spans="1:7" ht="12.75">
      <c r="A47" t="s">
        <v>205</v>
      </c>
      <c r="B47" t="str">
        <f>B3</f>
        <v>Witten</v>
      </c>
      <c r="C47" t="str">
        <f>C3</f>
        <v>Büttgen</v>
      </c>
      <c r="D47" t="str">
        <f>D3</f>
        <v>Lüdenscheid</v>
      </c>
      <c r="E47" t="str">
        <f>E3</f>
        <v>Bergisch Gladbach</v>
      </c>
      <c r="F47" t="str">
        <f>F3</f>
        <v>Mönchengladbach</v>
      </c>
      <c r="G47">
        <f>G3</f>
        <v>0</v>
      </c>
    </row>
    <row r="48" spans="1:7" ht="12.75">
      <c r="A48" t="str">
        <f>A26</f>
        <v>Bahn 1</v>
      </c>
      <c r="B48" s="362">
        <f>B4/24</f>
        <v>1.7083333333333333</v>
      </c>
      <c r="C48" s="362">
        <f>C4/24</f>
        <v>1.375</v>
      </c>
      <c r="D48" s="362">
        <f>D4/24</f>
        <v>1.6666666666666667</v>
      </c>
      <c r="E48" s="362">
        <f>E4/24</f>
        <v>1.625</v>
      </c>
      <c r="F48" s="362">
        <f>F4/24</f>
        <v>1.75</v>
      </c>
      <c r="G48" s="361">
        <f>G4/24</f>
        <v>0</v>
      </c>
    </row>
    <row r="49" spans="1:7" ht="12.75">
      <c r="A49" t="str">
        <f>A27</f>
        <v>Bahn 2</v>
      </c>
      <c r="B49" s="362">
        <f>B5/24</f>
        <v>1.9166666666666667</v>
      </c>
      <c r="C49" s="362">
        <f>C5/24</f>
        <v>1.9583333333333333</v>
      </c>
      <c r="D49" s="362">
        <f>D5/24</f>
        <v>1.5416666666666667</v>
      </c>
      <c r="E49" s="362">
        <f>E5/24</f>
        <v>1.625</v>
      </c>
      <c r="F49" s="362">
        <f>F5/24</f>
        <v>1.8333333333333333</v>
      </c>
      <c r="G49" s="361">
        <f>G5/24</f>
        <v>0</v>
      </c>
    </row>
    <row r="50" spans="1:7" ht="12.75">
      <c r="A50" t="str">
        <f>A28</f>
        <v>Bahn 3</v>
      </c>
      <c r="B50" s="362">
        <f>B6/24</f>
        <v>1.1666666666666667</v>
      </c>
      <c r="C50" s="362">
        <f>C6/24</f>
        <v>1.625</v>
      </c>
      <c r="D50" s="362">
        <f>D6/24</f>
        <v>1.2916666666666667</v>
      </c>
      <c r="E50" s="362">
        <f>E6/24</f>
        <v>1.25</v>
      </c>
      <c r="F50" s="362">
        <f>F6/24</f>
        <v>1.5416666666666667</v>
      </c>
      <c r="G50" s="361">
        <f>G6/24</f>
        <v>0</v>
      </c>
    </row>
    <row r="51" spans="1:7" ht="12.75">
      <c r="A51" t="str">
        <f>A29</f>
        <v>Bahn 4</v>
      </c>
      <c r="B51" s="362">
        <f>B7/24</f>
        <v>1.875</v>
      </c>
      <c r="C51" s="362">
        <f>C7/24</f>
        <v>2.0416666666666665</v>
      </c>
      <c r="D51" s="362">
        <f>D7/24</f>
        <v>2</v>
      </c>
      <c r="E51" s="362">
        <f>E7/24</f>
        <v>1.75</v>
      </c>
      <c r="F51" s="362">
        <f>F7/24</f>
        <v>2.4583333333333335</v>
      </c>
      <c r="G51" s="361">
        <f>G7/24</f>
        <v>0</v>
      </c>
    </row>
    <row r="52" spans="1:7" ht="12.75">
      <c r="A52" t="str">
        <f>A30</f>
        <v>Bahn 5</v>
      </c>
      <c r="B52" s="362">
        <f>B8/24</f>
        <v>1.2916666666666667</v>
      </c>
      <c r="C52" s="362">
        <f>C8/24</f>
        <v>1.4583333333333333</v>
      </c>
      <c r="D52" s="362">
        <f>D8/24</f>
        <v>1.9166666666666667</v>
      </c>
      <c r="E52" s="362">
        <f>E8/24</f>
        <v>1.5416666666666667</v>
      </c>
      <c r="F52" s="362">
        <f>F8/24</f>
        <v>1.75</v>
      </c>
      <c r="G52" s="361">
        <f>G8/24</f>
        <v>0</v>
      </c>
    </row>
    <row r="53" spans="1:7" ht="12.75">
      <c r="A53" t="str">
        <f>A31</f>
        <v>Bahn 6</v>
      </c>
      <c r="B53" s="362">
        <f>B9/24</f>
        <v>1.875</v>
      </c>
      <c r="C53" s="362">
        <f>C9/24</f>
        <v>1.8333333333333333</v>
      </c>
      <c r="D53" s="362">
        <f>D9/24</f>
        <v>2</v>
      </c>
      <c r="E53" s="362">
        <f>E9/24</f>
        <v>2.0416666666666665</v>
      </c>
      <c r="F53" s="362">
        <f>F9/24</f>
        <v>2.0833333333333335</v>
      </c>
      <c r="G53" s="361">
        <f>G9/24</f>
        <v>0</v>
      </c>
    </row>
    <row r="54" spans="1:7" ht="12.75">
      <c r="A54" t="str">
        <f>A32</f>
        <v>Bahn 7</v>
      </c>
      <c r="B54" s="362">
        <f>B10/24</f>
        <v>1.2916666666666667</v>
      </c>
      <c r="C54" s="362">
        <f>C10/24</f>
        <v>1.125</v>
      </c>
      <c r="D54" s="362">
        <f>D10/24</f>
        <v>1.4166666666666667</v>
      </c>
      <c r="E54" s="362">
        <f>E10/24</f>
        <v>1.3333333333333333</v>
      </c>
      <c r="F54" s="362">
        <f>F10/24</f>
        <v>1.625</v>
      </c>
      <c r="G54" s="361">
        <f>G10/24</f>
        <v>0</v>
      </c>
    </row>
    <row r="55" spans="1:7" ht="12.75">
      <c r="A55" t="str">
        <f>A33</f>
        <v>Bahn 8</v>
      </c>
      <c r="B55" s="362">
        <f>B11/24</f>
        <v>1.625</v>
      </c>
      <c r="C55" s="362">
        <f>C11/24</f>
        <v>1.8333333333333333</v>
      </c>
      <c r="D55" s="362">
        <f>D11/24</f>
        <v>2.0416666666666665</v>
      </c>
      <c r="E55" s="362">
        <f>E11/24</f>
        <v>1.9166666666666667</v>
      </c>
      <c r="F55" s="362">
        <f>F11/24</f>
        <v>1.7916666666666667</v>
      </c>
      <c r="G55" s="361">
        <f>G11/24</f>
        <v>0</v>
      </c>
    </row>
    <row r="56" spans="1:7" ht="12.75">
      <c r="A56" t="str">
        <f>A34</f>
        <v>Bahn 9</v>
      </c>
      <c r="B56" s="362">
        <f>B12/24</f>
        <v>1.9583333333333333</v>
      </c>
      <c r="C56" s="362">
        <f>C12/24</f>
        <v>2.1666666666666665</v>
      </c>
      <c r="D56" s="362">
        <f>D12/24</f>
        <v>2.0416666666666665</v>
      </c>
      <c r="E56" s="362">
        <f>E12/24</f>
        <v>2.2916666666666665</v>
      </c>
      <c r="F56" s="362">
        <f>F12/24</f>
        <v>2.3333333333333335</v>
      </c>
      <c r="G56" s="361">
        <f>G12/24</f>
        <v>0</v>
      </c>
    </row>
    <row r="57" spans="1:7" ht="12.75">
      <c r="A57" t="str">
        <f>A35</f>
        <v>Bahn 10</v>
      </c>
      <c r="B57" s="362">
        <f>B13/24</f>
        <v>1.8333333333333333</v>
      </c>
      <c r="C57" s="362">
        <f>C13/24</f>
        <v>1.7083333333333333</v>
      </c>
      <c r="D57" s="362">
        <f>D13/24</f>
        <v>1.7083333333333333</v>
      </c>
      <c r="E57" s="362">
        <f>E13/24</f>
        <v>1.9583333333333333</v>
      </c>
      <c r="F57" s="362">
        <f>F13/24</f>
        <v>1.7916666666666667</v>
      </c>
      <c r="G57" s="361">
        <f>G13/24</f>
        <v>0</v>
      </c>
    </row>
    <row r="58" spans="1:7" ht="12.75">
      <c r="A58" t="str">
        <f>A36</f>
        <v>Bahn 11</v>
      </c>
      <c r="B58" s="362">
        <f>B14/24</f>
        <v>1.0416666666666667</v>
      </c>
      <c r="C58" s="362">
        <f>C14/24</f>
        <v>1.125</v>
      </c>
      <c r="D58" s="362">
        <f>D14/24</f>
        <v>1.0416666666666667</v>
      </c>
      <c r="E58" s="362">
        <f>E14/24</f>
        <v>1.125</v>
      </c>
      <c r="F58" s="362">
        <f>F14/24</f>
        <v>1.0416666666666667</v>
      </c>
      <c r="G58" s="361">
        <f>G14/24</f>
        <v>0</v>
      </c>
    </row>
    <row r="59" spans="1:7" ht="12.75">
      <c r="A59" t="str">
        <f>A37</f>
        <v>Bahn 12</v>
      </c>
      <c r="B59" s="362">
        <f>B15/24</f>
        <v>1.5</v>
      </c>
      <c r="C59" s="362">
        <f>C15/24</f>
        <v>1.75</v>
      </c>
      <c r="D59" s="362">
        <f>D15/24</f>
        <v>1.4583333333333333</v>
      </c>
      <c r="E59" s="362">
        <f>E15/24</f>
        <v>1.5416666666666667</v>
      </c>
      <c r="F59" s="362">
        <f>F15/24</f>
        <v>1.7916666666666667</v>
      </c>
      <c r="G59" s="361">
        <f>G15/24</f>
        <v>0</v>
      </c>
    </row>
    <row r="60" spans="1:7" ht="12.75">
      <c r="A60" t="str">
        <f>A38</f>
        <v>Bahn 13</v>
      </c>
      <c r="B60" s="362">
        <f>B16/24</f>
        <v>1.6666666666666667</v>
      </c>
      <c r="C60" s="362">
        <f>C16/24</f>
        <v>1.9166666666666667</v>
      </c>
      <c r="D60" s="362">
        <f>D16/24</f>
        <v>1.9583333333333333</v>
      </c>
      <c r="E60" s="362">
        <f>E16/24</f>
        <v>1.75</v>
      </c>
      <c r="F60" s="362">
        <f>F16/24</f>
        <v>1.9583333333333333</v>
      </c>
      <c r="G60" s="361">
        <f>G16/24</f>
        <v>0</v>
      </c>
    </row>
    <row r="61" spans="1:7" ht="12.75">
      <c r="A61" t="str">
        <f>A39</f>
        <v>Bahn 14</v>
      </c>
      <c r="B61" s="362">
        <f>B17/24</f>
        <v>1.7916666666666667</v>
      </c>
      <c r="C61" s="362">
        <f>C17/24</f>
        <v>1.7083333333333333</v>
      </c>
      <c r="D61" s="362">
        <f>D17/24</f>
        <v>1.7916666666666667</v>
      </c>
      <c r="E61" s="362">
        <f>E17/24</f>
        <v>1.75</v>
      </c>
      <c r="F61" s="362">
        <f>F17/24</f>
        <v>1.9166666666666667</v>
      </c>
      <c r="G61" s="361">
        <f>G17/24</f>
        <v>0</v>
      </c>
    </row>
    <row r="62" spans="1:7" ht="12.75">
      <c r="A62" t="str">
        <f>A40</f>
        <v>Bahn 15</v>
      </c>
      <c r="B62" s="362">
        <f>B18/24</f>
        <v>2.375</v>
      </c>
      <c r="C62" s="362">
        <f>C18/24</f>
        <v>2.4166666666666665</v>
      </c>
      <c r="D62" s="362">
        <f>D18/24</f>
        <v>2.1666666666666665</v>
      </c>
      <c r="E62" s="362">
        <f>E18/24</f>
        <v>2.4166666666666665</v>
      </c>
      <c r="F62" s="362">
        <f>F18/24</f>
        <v>2.6666666666666665</v>
      </c>
      <c r="G62" s="361">
        <f>G18/24</f>
        <v>0</v>
      </c>
    </row>
    <row r="63" spans="1:7" ht="12.75">
      <c r="A63" t="str">
        <f>A41</f>
        <v>Bahn 16</v>
      </c>
      <c r="B63" s="362">
        <f>B19/24</f>
        <v>2</v>
      </c>
      <c r="C63" s="362">
        <f>C19/24</f>
        <v>2.0416666666666665</v>
      </c>
      <c r="D63" s="362">
        <f>D19/24</f>
        <v>2</v>
      </c>
      <c r="E63" s="362">
        <f>E19/24</f>
        <v>2.3333333333333335</v>
      </c>
      <c r="F63" s="362">
        <f>F19/24</f>
        <v>2</v>
      </c>
      <c r="G63" s="361">
        <f>G19/24</f>
        <v>0</v>
      </c>
    </row>
    <row r="64" spans="1:7" ht="12.75">
      <c r="A64" t="str">
        <f>A42</f>
        <v>Bahn 17</v>
      </c>
      <c r="B64" s="362">
        <f>B20/24</f>
        <v>1.8333333333333333</v>
      </c>
      <c r="C64" s="362">
        <f>C20/24</f>
        <v>1.875</v>
      </c>
      <c r="D64" s="362">
        <f>D20/24</f>
        <v>1.875</v>
      </c>
      <c r="E64" s="362">
        <f>E20/24</f>
        <v>2.0416666666666665</v>
      </c>
      <c r="F64" s="362">
        <f>F20/24</f>
        <v>2.2083333333333335</v>
      </c>
      <c r="G64" s="361">
        <f>G20/24</f>
        <v>0</v>
      </c>
    </row>
    <row r="65" spans="1:7" ht="12.75">
      <c r="A65" t="str">
        <f>A43</f>
        <v>Bahn 18</v>
      </c>
      <c r="B65" s="362">
        <f>B21/24</f>
        <v>1.2083333333333333</v>
      </c>
      <c r="C65" s="362">
        <f>C21/24</f>
        <v>1.4166666666666667</v>
      </c>
      <c r="D65" s="362">
        <f>D21/24</f>
        <v>1.5833333333333333</v>
      </c>
      <c r="E65" s="362">
        <f>E21/24</f>
        <v>1.4583333333333333</v>
      </c>
      <c r="F65" s="362">
        <f>F21/24</f>
        <v>1.75</v>
      </c>
      <c r="G65" s="361">
        <f>G21/24</f>
        <v>0</v>
      </c>
    </row>
    <row r="66" spans="1:7" ht="13.5" thickBot="1">
      <c r="A66" s="360" t="s">
        <v>119</v>
      </c>
      <c r="B66" s="359">
        <f>B22/24</f>
        <v>29.958333333333332</v>
      </c>
      <c r="C66" s="359">
        <f>C22/24</f>
        <v>31.375</v>
      </c>
      <c r="D66" s="359">
        <f>D22/24</f>
        <v>31.5</v>
      </c>
      <c r="E66" s="359">
        <f>E22/24</f>
        <v>31.75</v>
      </c>
      <c r="F66" s="359">
        <f>F22/24</f>
        <v>34.291666666666664</v>
      </c>
      <c r="G66" s="358">
        <f>G22/24</f>
        <v>0</v>
      </c>
    </row>
    <row r="67" ht="13.5" thickTop="1"/>
  </sheetData>
  <sheetProtection/>
  <mergeCells count="3">
    <mergeCell ref="B2:G2"/>
    <mergeCell ref="B24:G24"/>
    <mergeCell ref="B46:G46"/>
  </mergeCells>
  <conditionalFormatting sqref="G4:G66 B4:F22 B24:F44 B46:F66">
    <cfRule type="cellIs" priority="1" dxfId="1103" operator="equal" stopIfTrue="1">
      <formula>MAX($B4:$F4)</formula>
    </cfRule>
    <cfRule type="cellIs" priority="2" dxfId="1102" operator="equal" stopIfTrue="1">
      <formula>MIN($B4:$F4)</formula>
    </cfRule>
    <cfRule type="cellIs" priority="3" dxfId="0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331" t="s">
        <v>236</v>
      </c>
      <c r="AF1" t="s">
        <v>132</v>
      </c>
    </row>
    <row r="2" spans="1:42" ht="12.75">
      <c r="A2" s="357"/>
      <c r="B2" s="356" t="s">
        <v>235</v>
      </c>
      <c r="C2" s="355"/>
      <c r="D2" s="355"/>
      <c r="E2" s="354"/>
      <c r="F2" s="357"/>
      <c r="G2" s="356" t="s">
        <v>234</v>
      </c>
      <c r="H2" s="355"/>
      <c r="I2" s="355"/>
      <c r="J2" s="354"/>
      <c r="K2" s="357"/>
      <c r="L2" s="356" t="s">
        <v>139</v>
      </c>
      <c r="M2" s="355"/>
      <c r="N2" s="355"/>
      <c r="O2" s="354"/>
      <c r="P2" s="357"/>
      <c r="Q2" s="356" t="s">
        <v>233</v>
      </c>
      <c r="R2" s="355"/>
      <c r="S2" s="355"/>
      <c r="T2" s="354"/>
      <c r="U2" s="357"/>
      <c r="V2" s="356" t="s">
        <v>232</v>
      </c>
      <c r="W2" s="355"/>
      <c r="X2" s="355"/>
      <c r="Y2" s="354"/>
      <c r="Z2" s="357"/>
      <c r="AA2" s="356" t="s">
        <v>231</v>
      </c>
      <c r="AB2" s="355"/>
      <c r="AC2" s="355"/>
      <c r="AD2" s="354"/>
      <c r="AE2" s="330"/>
      <c r="AF2" s="329" t="s">
        <v>206</v>
      </c>
      <c r="AG2" s="329"/>
      <c r="AH2" s="329"/>
      <c r="AI2" s="328"/>
      <c r="AJ2" s="327"/>
      <c r="AK2" s="327"/>
      <c r="AL2" s="327"/>
      <c r="AN2" s="327"/>
      <c r="AO2" s="327"/>
      <c r="AP2" s="327"/>
    </row>
    <row r="3" spans="1:35" ht="12.75">
      <c r="A3" s="353" t="s">
        <v>205</v>
      </c>
      <c r="B3" s="352">
        <v>1</v>
      </c>
      <c r="C3" s="351">
        <v>2</v>
      </c>
      <c r="D3" s="351">
        <v>3</v>
      </c>
      <c r="E3" s="350">
        <v>4</v>
      </c>
      <c r="F3" s="353" t="s">
        <v>205</v>
      </c>
      <c r="G3" s="352">
        <v>1</v>
      </c>
      <c r="H3" s="351">
        <v>2</v>
      </c>
      <c r="I3" s="351">
        <v>3</v>
      </c>
      <c r="J3" s="350">
        <v>4</v>
      </c>
      <c r="K3" s="353" t="s">
        <v>205</v>
      </c>
      <c r="L3" s="352">
        <v>1</v>
      </c>
      <c r="M3" s="351">
        <v>2</v>
      </c>
      <c r="N3" s="351">
        <v>3</v>
      </c>
      <c r="O3" s="350">
        <v>4</v>
      </c>
      <c r="P3" s="353" t="s">
        <v>205</v>
      </c>
      <c r="Q3" s="352">
        <v>1</v>
      </c>
      <c r="R3" s="351">
        <v>2</v>
      </c>
      <c r="S3" s="351">
        <v>3</v>
      </c>
      <c r="T3" s="350">
        <v>4</v>
      </c>
      <c r="U3" s="353" t="s">
        <v>205</v>
      </c>
      <c r="V3" s="352">
        <v>1</v>
      </c>
      <c r="W3" s="351">
        <v>2</v>
      </c>
      <c r="X3" s="351">
        <v>3</v>
      </c>
      <c r="Y3" s="350">
        <v>4</v>
      </c>
      <c r="Z3" s="353" t="s">
        <v>205</v>
      </c>
      <c r="AA3" s="352">
        <v>1</v>
      </c>
      <c r="AB3" s="351">
        <v>2</v>
      </c>
      <c r="AC3" s="351">
        <v>3</v>
      </c>
      <c r="AD3" s="350">
        <v>4</v>
      </c>
      <c r="AE3" s="326" t="s">
        <v>205</v>
      </c>
      <c r="AF3" s="325">
        <v>1</v>
      </c>
      <c r="AG3" s="325">
        <v>2</v>
      </c>
      <c r="AH3" s="325">
        <v>3</v>
      </c>
      <c r="AI3" s="324">
        <v>4</v>
      </c>
    </row>
    <row r="4" spans="1:35" ht="12.75">
      <c r="A4" s="346">
        <v>1</v>
      </c>
      <c r="B4" s="349">
        <v>2</v>
      </c>
      <c r="C4" s="348">
        <v>1</v>
      </c>
      <c r="D4" s="348">
        <v>2</v>
      </c>
      <c r="E4" s="347">
        <v>2</v>
      </c>
      <c r="F4" s="346">
        <v>1</v>
      </c>
      <c r="G4" s="349">
        <v>2</v>
      </c>
      <c r="H4" s="348">
        <v>2</v>
      </c>
      <c r="I4" s="348">
        <v>3</v>
      </c>
      <c r="J4" s="347">
        <v>2</v>
      </c>
      <c r="K4" s="346">
        <v>1</v>
      </c>
      <c r="L4" s="349">
        <v>2</v>
      </c>
      <c r="M4" s="348">
        <v>1</v>
      </c>
      <c r="N4" s="348">
        <v>1</v>
      </c>
      <c r="O4" s="347">
        <v>1</v>
      </c>
      <c r="P4" s="346">
        <v>1</v>
      </c>
      <c r="Q4" s="349">
        <v>2</v>
      </c>
      <c r="R4" s="348">
        <v>2</v>
      </c>
      <c r="S4" s="348">
        <v>2</v>
      </c>
      <c r="T4" s="347">
        <v>1</v>
      </c>
      <c r="U4" s="346">
        <v>1</v>
      </c>
      <c r="V4" s="349">
        <v>1</v>
      </c>
      <c r="W4" s="348">
        <v>2</v>
      </c>
      <c r="X4" s="348">
        <v>2</v>
      </c>
      <c r="Y4" s="347">
        <v>2</v>
      </c>
      <c r="Z4" s="346">
        <v>1</v>
      </c>
      <c r="AA4" s="349">
        <v>2</v>
      </c>
      <c r="AB4" s="348">
        <v>1</v>
      </c>
      <c r="AC4" s="348">
        <v>2</v>
      </c>
      <c r="AD4" s="347">
        <v>1</v>
      </c>
      <c r="AE4" s="320">
        <v>1</v>
      </c>
      <c r="AI4" s="319"/>
    </row>
    <row r="5" spans="1:35" ht="12.75">
      <c r="A5" s="346">
        <v>2</v>
      </c>
      <c r="B5" s="345">
        <v>2</v>
      </c>
      <c r="C5" s="344">
        <v>2</v>
      </c>
      <c r="D5" s="344">
        <v>1</v>
      </c>
      <c r="E5" s="343">
        <v>2</v>
      </c>
      <c r="F5" s="346">
        <v>2</v>
      </c>
      <c r="G5" s="345">
        <v>3</v>
      </c>
      <c r="H5" s="344">
        <v>4</v>
      </c>
      <c r="I5" s="344">
        <v>1</v>
      </c>
      <c r="J5" s="343">
        <v>2</v>
      </c>
      <c r="K5" s="346">
        <v>2</v>
      </c>
      <c r="L5" s="345">
        <v>1</v>
      </c>
      <c r="M5" s="344">
        <v>2</v>
      </c>
      <c r="N5" s="344">
        <v>2</v>
      </c>
      <c r="O5" s="343">
        <v>2</v>
      </c>
      <c r="P5" s="346">
        <v>2</v>
      </c>
      <c r="Q5" s="345">
        <v>2</v>
      </c>
      <c r="R5" s="344">
        <v>2</v>
      </c>
      <c r="S5" s="344">
        <v>1</v>
      </c>
      <c r="T5" s="343">
        <v>1</v>
      </c>
      <c r="U5" s="346">
        <v>2</v>
      </c>
      <c r="V5" s="345">
        <v>2</v>
      </c>
      <c r="W5" s="344">
        <v>2</v>
      </c>
      <c r="X5" s="344">
        <v>2</v>
      </c>
      <c r="Y5" s="343">
        <v>1</v>
      </c>
      <c r="Z5" s="346">
        <v>2</v>
      </c>
      <c r="AA5" s="345">
        <v>1</v>
      </c>
      <c r="AB5" s="344">
        <v>2</v>
      </c>
      <c r="AC5" s="344">
        <v>2</v>
      </c>
      <c r="AD5" s="343">
        <v>4</v>
      </c>
      <c r="AE5" s="320">
        <v>2</v>
      </c>
      <c r="AI5" s="319"/>
    </row>
    <row r="6" spans="1:35" ht="12.75">
      <c r="A6" s="346">
        <v>3</v>
      </c>
      <c r="B6" s="345">
        <v>1</v>
      </c>
      <c r="C6" s="344">
        <v>2</v>
      </c>
      <c r="D6" s="344">
        <v>1</v>
      </c>
      <c r="E6" s="343">
        <v>1</v>
      </c>
      <c r="F6" s="346">
        <v>3</v>
      </c>
      <c r="G6" s="345">
        <v>1</v>
      </c>
      <c r="H6" s="344">
        <v>1</v>
      </c>
      <c r="I6" s="344">
        <v>2</v>
      </c>
      <c r="J6" s="343">
        <v>1</v>
      </c>
      <c r="K6" s="346">
        <v>3</v>
      </c>
      <c r="L6" s="345">
        <v>1</v>
      </c>
      <c r="M6" s="344">
        <v>1</v>
      </c>
      <c r="N6" s="344">
        <v>1</v>
      </c>
      <c r="O6" s="343">
        <v>1</v>
      </c>
      <c r="P6" s="346">
        <v>3</v>
      </c>
      <c r="Q6" s="345">
        <v>2</v>
      </c>
      <c r="R6" s="344">
        <v>1</v>
      </c>
      <c r="S6" s="344">
        <v>1</v>
      </c>
      <c r="T6" s="343">
        <v>1</v>
      </c>
      <c r="U6" s="346">
        <v>3</v>
      </c>
      <c r="V6" s="345">
        <v>1</v>
      </c>
      <c r="W6" s="344">
        <v>1</v>
      </c>
      <c r="X6" s="344">
        <v>1</v>
      </c>
      <c r="Y6" s="343">
        <v>1</v>
      </c>
      <c r="Z6" s="346">
        <v>3</v>
      </c>
      <c r="AA6" s="345">
        <v>1</v>
      </c>
      <c r="AB6" s="344">
        <v>2</v>
      </c>
      <c r="AC6" s="344">
        <v>1</v>
      </c>
      <c r="AD6" s="343">
        <v>1</v>
      </c>
      <c r="AE6" s="320">
        <v>3</v>
      </c>
      <c r="AI6" s="319"/>
    </row>
    <row r="7" spans="1:35" ht="12.75">
      <c r="A7" s="346">
        <v>4</v>
      </c>
      <c r="B7" s="345">
        <v>2</v>
      </c>
      <c r="C7" s="344">
        <v>2</v>
      </c>
      <c r="D7" s="344">
        <v>2</v>
      </c>
      <c r="E7" s="343">
        <v>2</v>
      </c>
      <c r="F7" s="346">
        <v>4</v>
      </c>
      <c r="G7" s="345">
        <v>3</v>
      </c>
      <c r="H7" s="344">
        <v>1</v>
      </c>
      <c r="I7" s="344">
        <v>1</v>
      </c>
      <c r="J7" s="343">
        <v>6</v>
      </c>
      <c r="K7" s="346">
        <v>4</v>
      </c>
      <c r="L7" s="345">
        <v>2</v>
      </c>
      <c r="M7" s="344">
        <v>1</v>
      </c>
      <c r="N7" s="344">
        <v>2</v>
      </c>
      <c r="O7" s="343">
        <v>1</v>
      </c>
      <c r="P7" s="346">
        <v>4</v>
      </c>
      <c r="Q7" s="345">
        <v>2</v>
      </c>
      <c r="R7" s="344">
        <v>2</v>
      </c>
      <c r="S7" s="344">
        <v>1</v>
      </c>
      <c r="T7" s="343">
        <v>1</v>
      </c>
      <c r="U7" s="346">
        <v>4</v>
      </c>
      <c r="V7" s="345">
        <v>2</v>
      </c>
      <c r="W7" s="344">
        <v>2</v>
      </c>
      <c r="X7" s="344">
        <v>2</v>
      </c>
      <c r="Y7" s="343">
        <v>1</v>
      </c>
      <c r="Z7" s="346">
        <v>4</v>
      </c>
      <c r="AA7" s="345">
        <v>2</v>
      </c>
      <c r="AB7" s="344">
        <v>3</v>
      </c>
      <c r="AC7" s="344">
        <v>1</v>
      </c>
      <c r="AD7" s="343">
        <v>1</v>
      </c>
      <c r="AE7" s="320">
        <v>4</v>
      </c>
      <c r="AI7" s="319"/>
    </row>
    <row r="8" spans="1:35" ht="12.75">
      <c r="A8" s="346">
        <v>5</v>
      </c>
      <c r="B8" s="345">
        <v>2</v>
      </c>
      <c r="C8" s="344">
        <v>2</v>
      </c>
      <c r="D8" s="344">
        <v>2</v>
      </c>
      <c r="E8" s="343">
        <v>1</v>
      </c>
      <c r="F8" s="346">
        <v>5</v>
      </c>
      <c r="G8" s="345">
        <v>2</v>
      </c>
      <c r="H8" s="344">
        <v>1</v>
      </c>
      <c r="I8" s="344">
        <v>1</v>
      </c>
      <c r="J8" s="343">
        <v>1</v>
      </c>
      <c r="K8" s="346">
        <v>5</v>
      </c>
      <c r="L8" s="345">
        <v>2</v>
      </c>
      <c r="M8" s="344">
        <v>2</v>
      </c>
      <c r="N8" s="344">
        <v>2</v>
      </c>
      <c r="O8" s="343">
        <v>1</v>
      </c>
      <c r="P8" s="346">
        <v>5</v>
      </c>
      <c r="Q8" s="345">
        <v>1</v>
      </c>
      <c r="R8" s="344">
        <v>1</v>
      </c>
      <c r="S8" s="344">
        <v>1</v>
      </c>
      <c r="T8" s="343">
        <v>1</v>
      </c>
      <c r="U8" s="346">
        <v>5</v>
      </c>
      <c r="V8" s="345">
        <v>1</v>
      </c>
      <c r="W8" s="344">
        <v>1</v>
      </c>
      <c r="X8" s="344">
        <v>1</v>
      </c>
      <c r="Y8" s="343">
        <v>1</v>
      </c>
      <c r="Z8" s="346">
        <v>5</v>
      </c>
      <c r="AA8" s="345">
        <v>1</v>
      </c>
      <c r="AB8" s="344">
        <v>1</v>
      </c>
      <c r="AC8" s="344">
        <v>1</v>
      </c>
      <c r="AD8" s="343">
        <v>1</v>
      </c>
      <c r="AE8" s="320">
        <v>5</v>
      </c>
      <c r="AI8" s="319"/>
    </row>
    <row r="9" spans="1:35" ht="12.75">
      <c r="A9" s="346">
        <v>6</v>
      </c>
      <c r="B9" s="345">
        <v>2</v>
      </c>
      <c r="C9" s="344">
        <v>2</v>
      </c>
      <c r="D9" s="344">
        <v>2</v>
      </c>
      <c r="E9" s="343">
        <v>2</v>
      </c>
      <c r="F9" s="346">
        <v>6</v>
      </c>
      <c r="G9" s="345">
        <v>2</v>
      </c>
      <c r="H9" s="344">
        <v>2</v>
      </c>
      <c r="I9" s="344">
        <v>2</v>
      </c>
      <c r="J9" s="343">
        <v>2</v>
      </c>
      <c r="K9" s="346">
        <v>6</v>
      </c>
      <c r="L9" s="345">
        <v>2</v>
      </c>
      <c r="M9" s="344">
        <v>1</v>
      </c>
      <c r="N9" s="344">
        <v>2</v>
      </c>
      <c r="O9" s="343">
        <v>1</v>
      </c>
      <c r="P9" s="346">
        <v>6</v>
      </c>
      <c r="Q9" s="345">
        <v>2</v>
      </c>
      <c r="R9" s="344">
        <v>2</v>
      </c>
      <c r="S9" s="344">
        <v>2</v>
      </c>
      <c r="T9" s="343">
        <v>2</v>
      </c>
      <c r="U9" s="346">
        <v>6</v>
      </c>
      <c r="V9" s="345">
        <v>2</v>
      </c>
      <c r="W9" s="344">
        <v>2</v>
      </c>
      <c r="X9" s="344">
        <v>2</v>
      </c>
      <c r="Y9" s="343">
        <v>2</v>
      </c>
      <c r="Z9" s="346">
        <v>6</v>
      </c>
      <c r="AA9" s="345">
        <v>2</v>
      </c>
      <c r="AB9" s="344">
        <v>1</v>
      </c>
      <c r="AC9" s="344">
        <v>2</v>
      </c>
      <c r="AD9" s="343">
        <v>2</v>
      </c>
      <c r="AE9" s="320">
        <v>6</v>
      </c>
      <c r="AI9" s="319"/>
    </row>
    <row r="10" spans="1:35" ht="12.75">
      <c r="A10" s="346">
        <v>7</v>
      </c>
      <c r="B10" s="345">
        <v>1</v>
      </c>
      <c r="C10" s="344">
        <v>1</v>
      </c>
      <c r="D10" s="344">
        <v>2</v>
      </c>
      <c r="E10" s="343">
        <v>1</v>
      </c>
      <c r="F10" s="346">
        <v>7</v>
      </c>
      <c r="G10" s="345">
        <v>2</v>
      </c>
      <c r="H10" s="344">
        <v>2</v>
      </c>
      <c r="I10" s="344">
        <v>1</v>
      </c>
      <c r="J10" s="343">
        <v>1</v>
      </c>
      <c r="K10" s="346">
        <v>7</v>
      </c>
      <c r="L10" s="345">
        <v>1</v>
      </c>
      <c r="M10" s="344">
        <v>2</v>
      </c>
      <c r="N10" s="344">
        <v>1</v>
      </c>
      <c r="O10" s="343">
        <v>1</v>
      </c>
      <c r="P10" s="346">
        <v>7</v>
      </c>
      <c r="Q10" s="345">
        <v>1</v>
      </c>
      <c r="R10" s="344">
        <v>1</v>
      </c>
      <c r="S10" s="344">
        <v>2</v>
      </c>
      <c r="T10" s="343">
        <v>2</v>
      </c>
      <c r="U10" s="346">
        <v>7</v>
      </c>
      <c r="V10" s="345">
        <v>1</v>
      </c>
      <c r="W10" s="344">
        <v>1</v>
      </c>
      <c r="X10" s="344">
        <v>1</v>
      </c>
      <c r="Y10" s="343">
        <v>2</v>
      </c>
      <c r="Z10" s="346">
        <v>7</v>
      </c>
      <c r="AA10" s="345">
        <v>1</v>
      </c>
      <c r="AB10" s="344">
        <v>1</v>
      </c>
      <c r="AC10" s="344">
        <v>1</v>
      </c>
      <c r="AD10" s="343">
        <v>1</v>
      </c>
      <c r="AE10" s="320">
        <v>7</v>
      </c>
      <c r="AI10" s="319"/>
    </row>
    <row r="11" spans="1:35" ht="12.75">
      <c r="A11" s="346">
        <v>8</v>
      </c>
      <c r="B11" s="345">
        <v>2</v>
      </c>
      <c r="C11" s="344">
        <v>2</v>
      </c>
      <c r="D11" s="344">
        <v>2</v>
      </c>
      <c r="E11" s="343">
        <v>2</v>
      </c>
      <c r="F11" s="346">
        <v>8</v>
      </c>
      <c r="G11" s="345">
        <v>2</v>
      </c>
      <c r="H11" s="344">
        <v>2</v>
      </c>
      <c r="I11" s="344">
        <v>2</v>
      </c>
      <c r="J11" s="343">
        <v>2</v>
      </c>
      <c r="K11" s="346">
        <v>8</v>
      </c>
      <c r="L11" s="345">
        <v>1</v>
      </c>
      <c r="M11" s="344">
        <v>1</v>
      </c>
      <c r="N11" s="344">
        <v>1</v>
      </c>
      <c r="O11" s="343">
        <v>1</v>
      </c>
      <c r="P11" s="346">
        <v>8</v>
      </c>
      <c r="Q11" s="345">
        <v>2</v>
      </c>
      <c r="R11" s="344">
        <v>2</v>
      </c>
      <c r="S11" s="344">
        <v>1</v>
      </c>
      <c r="T11" s="343">
        <v>1</v>
      </c>
      <c r="U11" s="346">
        <v>8</v>
      </c>
      <c r="V11" s="345">
        <v>1</v>
      </c>
      <c r="W11" s="344">
        <v>2</v>
      </c>
      <c r="X11" s="344">
        <v>2</v>
      </c>
      <c r="Y11" s="343">
        <v>2</v>
      </c>
      <c r="Z11" s="346">
        <v>8</v>
      </c>
      <c r="AA11" s="345">
        <v>2</v>
      </c>
      <c r="AB11" s="344">
        <v>2</v>
      </c>
      <c r="AC11" s="344">
        <v>1</v>
      </c>
      <c r="AD11" s="343">
        <v>1</v>
      </c>
      <c r="AE11" s="320">
        <v>8</v>
      </c>
      <c r="AI11" s="319"/>
    </row>
    <row r="12" spans="1:35" ht="12.75">
      <c r="A12" s="346">
        <v>9</v>
      </c>
      <c r="B12" s="345">
        <v>4</v>
      </c>
      <c r="C12" s="344">
        <v>2</v>
      </c>
      <c r="D12" s="344">
        <v>2</v>
      </c>
      <c r="E12" s="343">
        <v>2</v>
      </c>
      <c r="F12" s="346">
        <v>9</v>
      </c>
      <c r="G12" s="345">
        <v>1</v>
      </c>
      <c r="H12" s="344">
        <v>2</v>
      </c>
      <c r="I12" s="344">
        <v>2</v>
      </c>
      <c r="J12" s="343">
        <v>3</v>
      </c>
      <c r="K12" s="346">
        <v>9</v>
      </c>
      <c r="L12" s="345">
        <v>2</v>
      </c>
      <c r="M12" s="344">
        <v>1</v>
      </c>
      <c r="N12" s="344">
        <v>2</v>
      </c>
      <c r="O12" s="343">
        <v>2</v>
      </c>
      <c r="P12" s="346">
        <v>9</v>
      </c>
      <c r="Q12" s="345">
        <v>1</v>
      </c>
      <c r="R12" s="344">
        <v>1</v>
      </c>
      <c r="S12" s="344">
        <v>2</v>
      </c>
      <c r="T12" s="343">
        <v>2</v>
      </c>
      <c r="U12" s="346">
        <v>9</v>
      </c>
      <c r="V12" s="345">
        <v>2</v>
      </c>
      <c r="W12" s="344">
        <v>2</v>
      </c>
      <c r="X12" s="344">
        <v>2</v>
      </c>
      <c r="Y12" s="343">
        <v>2</v>
      </c>
      <c r="Z12" s="346">
        <v>9</v>
      </c>
      <c r="AA12" s="345">
        <v>2</v>
      </c>
      <c r="AB12" s="344">
        <v>2</v>
      </c>
      <c r="AC12" s="344">
        <v>2</v>
      </c>
      <c r="AD12" s="343">
        <v>2</v>
      </c>
      <c r="AE12" s="320">
        <v>9</v>
      </c>
      <c r="AI12" s="319"/>
    </row>
    <row r="13" spans="1:35" ht="12.75">
      <c r="A13" s="346">
        <v>10</v>
      </c>
      <c r="B13" s="345">
        <v>1</v>
      </c>
      <c r="C13" s="344">
        <v>2</v>
      </c>
      <c r="D13" s="344">
        <v>2</v>
      </c>
      <c r="E13" s="343">
        <v>2</v>
      </c>
      <c r="F13" s="346">
        <v>10</v>
      </c>
      <c r="G13" s="345">
        <v>2</v>
      </c>
      <c r="H13" s="344">
        <v>2</v>
      </c>
      <c r="I13" s="344">
        <v>2</v>
      </c>
      <c r="J13" s="343">
        <v>2</v>
      </c>
      <c r="K13" s="346">
        <v>10</v>
      </c>
      <c r="L13" s="345">
        <v>2</v>
      </c>
      <c r="M13" s="344">
        <v>2</v>
      </c>
      <c r="N13" s="344">
        <v>2</v>
      </c>
      <c r="O13" s="343">
        <v>2</v>
      </c>
      <c r="P13" s="346">
        <v>10</v>
      </c>
      <c r="Q13" s="345">
        <v>2</v>
      </c>
      <c r="R13" s="344">
        <v>2</v>
      </c>
      <c r="S13" s="344">
        <v>1</v>
      </c>
      <c r="T13" s="343">
        <v>2</v>
      </c>
      <c r="U13" s="346">
        <v>10</v>
      </c>
      <c r="V13" s="345">
        <v>1</v>
      </c>
      <c r="W13" s="344">
        <v>2</v>
      </c>
      <c r="X13" s="344">
        <v>2</v>
      </c>
      <c r="Y13" s="343">
        <v>2</v>
      </c>
      <c r="Z13" s="346">
        <v>10</v>
      </c>
      <c r="AA13" s="345">
        <v>2</v>
      </c>
      <c r="AB13" s="344">
        <v>2</v>
      </c>
      <c r="AC13" s="344">
        <v>1</v>
      </c>
      <c r="AD13" s="343">
        <v>2</v>
      </c>
      <c r="AE13" s="320">
        <v>10</v>
      </c>
      <c r="AI13" s="319"/>
    </row>
    <row r="14" spans="1:35" ht="12.75">
      <c r="A14" s="346">
        <v>11</v>
      </c>
      <c r="B14" s="345">
        <v>1</v>
      </c>
      <c r="C14" s="344">
        <v>1</v>
      </c>
      <c r="D14" s="344">
        <v>2</v>
      </c>
      <c r="E14" s="343">
        <v>1</v>
      </c>
      <c r="F14" s="346">
        <v>11</v>
      </c>
      <c r="G14" s="345">
        <v>1</v>
      </c>
      <c r="H14" s="344">
        <v>1</v>
      </c>
      <c r="I14" s="344">
        <v>1</v>
      </c>
      <c r="J14" s="343">
        <v>1</v>
      </c>
      <c r="K14" s="346">
        <v>11</v>
      </c>
      <c r="L14" s="345">
        <v>1</v>
      </c>
      <c r="M14" s="344">
        <v>1</v>
      </c>
      <c r="N14" s="344">
        <v>1</v>
      </c>
      <c r="O14" s="343">
        <v>1</v>
      </c>
      <c r="P14" s="346">
        <v>11</v>
      </c>
      <c r="Q14" s="345">
        <v>1</v>
      </c>
      <c r="R14" s="344">
        <v>1</v>
      </c>
      <c r="S14" s="344">
        <v>1</v>
      </c>
      <c r="T14" s="343">
        <v>1</v>
      </c>
      <c r="U14" s="346">
        <v>11</v>
      </c>
      <c r="V14" s="345">
        <v>1</v>
      </c>
      <c r="W14" s="344">
        <v>1</v>
      </c>
      <c r="X14" s="344">
        <v>1</v>
      </c>
      <c r="Y14" s="343">
        <v>1</v>
      </c>
      <c r="Z14" s="346">
        <v>11</v>
      </c>
      <c r="AA14" s="345">
        <v>1</v>
      </c>
      <c r="AB14" s="344">
        <v>1</v>
      </c>
      <c r="AC14" s="344">
        <v>1</v>
      </c>
      <c r="AD14" s="343">
        <v>1</v>
      </c>
      <c r="AE14" s="320">
        <v>11</v>
      </c>
      <c r="AI14" s="319"/>
    </row>
    <row r="15" spans="1:35" ht="12.75">
      <c r="A15" s="346">
        <v>12</v>
      </c>
      <c r="B15" s="345">
        <v>2</v>
      </c>
      <c r="C15" s="344">
        <v>2</v>
      </c>
      <c r="D15" s="344">
        <v>2</v>
      </c>
      <c r="E15" s="343">
        <v>1</v>
      </c>
      <c r="F15" s="346">
        <v>12</v>
      </c>
      <c r="G15" s="345">
        <v>1</v>
      </c>
      <c r="H15" s="344">
        <v>1</v>
      </c>
      <c r="I15" s="344">
        <v>2</v>
      </c>
      <c r="J15" s="343">
        <v>1</v>
      </c>
      <c r="K15" s="346">
        <v>12</v>
      </c>
      <c r="L15" s="345">
        <v>2</v>
      </c>
      <c r="M15" s="344">
        <v>2</v>
      </c>
      <c r="N15" s="344">
        <v>2</v>
      </c>
      <c r="O15" s="343">
        <v>1</v>
      </c>
      <c r="P15" s="346">
        <v>12</v>
      </c>
      <c r="Q15" s="345">
        <v>2</v>
      </c>
      <c r="R15" s="344">
        <v>1</v>
      </c>
      <c r="S15" s="344">
        <v>2</v>
      </c>
      <c r="T15" s="343">
        <v>2</v>
      </c>
      <c r="U15" s="346">
        <v>12</v>
      </c>
      <c r="V15" s="345">
        <v>1</v>
      </c>
      <c r="W15" s="344">
        <v>2</v>
      </c>
      <c r="X15" s="344">
        <v>1</v>
      </c>
      <c r="Y15" s="343">
        <v>1</v>
      </c>
      <c r="Z15" s="346">
        <v>12</v>
      </c>
      <c r="AA15" s="345">
        <v>1</v>
      </c>
      <c r="AB15" s="344">
        <v>1</v>
      </c>
      <c r="AC15" s="344">
        <v>1</v>
      </c>
      <c r="AD15" s="343">
        <v>2</v>
      </c>
      <c r="AE15" s="320">
        <v>12</v>
      </c>
      <c r="AI15" s="319"/>
    </row>
    <row r="16" spans="1:35" ht="12.75">
      <c r="A16" s="346">
        <v>13</v>
      </c>
      <c r="B16" s="345">
        <v>2</v>
      </c>
      <c r="C16" s="344">
        <v>2</v>
      </c>
      <c r="D16" s="344">
        <v>2</v>
      </c>
      <c r="E16" s="343">
        <v>2</v>
      </c>
      <c r="F16" s="346">
        <v>13</v>
      </c>
      <c r="G16" s="345">
        <v>2</v>
      </c>
      <c r="H16" s="344">
        <v>2</v>
      </c>
      <c r="I16" s="344">
        <v>2</v>
      </c>
      <c r="J16" s="343">
        <v>2</v>
      </c>
      <c r="K16" s="346">
        <v>13</v>
      </c>
      <c r="L16" s="345">
        <v>2</v>
      </c>
      <c r="M16" s="344">
        <v>2</v>
      </c>
      <c r="N16" s="344">
        <v>1</v>
      </c>
      <c r="O16" s="343">
        <v>1</v>
      </c>
      <c r="P16" s="346">
        <v>13</v>
      </c>
      <c r="Q16" s="345">
        <v>1</v>
      </c>
      <c r="R16" s="344">
        <v>2</v>
      </c>
      <c r="S16" s="344">
        <v>2</v>
      </c>
      <c r="T16" s="343">
        <v>2</v>
      </c>
      <c r="U16" s="346">
        <v>13</v>
      </c>
      <c r="V16" s="345">
        <v>1</v>
      </c>
      <c r="W16" s="344">
        <v>1</v>
      </c>
      <c r="X16" s="344">
        <v>1</v>
      </c>
      <c r="Y16" s="343">
        <v>2</v>
      </c>
      <c r="Z16" s="346">
        <v>13</v>
      </c>
      <c r="AA16" s="345">
        <v>1</v>
      </c>
      <c r="AB16" s="344">
        <v>2</v>
      </c>
      <c r="AC16" s="344">
        <v>1</v>
      </c>
      <c r="AD16" s="343">
        <v>2</v>
      </c>
      <c r="AE16" s="320">
        <v>13</v>
      </c>
      <c r="AI16" s="319"/>
    </row>
    <row r="17" spans="1:35" ht="12.75">
      <c r="A17" s="346">
        <v>14</v>
      </c>
      <c r="B17" s="345">
        <v>2</v>
      </c>
      <c r="C17" s="344">
        <v>2</v>
      </c>
      <c r="D17" s="344">
        <v>2</v>
      </c>
      <c r="E17" s="343">
        <v>2</v>
      </c>
      <c r="F17" s="346">
        <v>14</v>
      </c>
      <c r="G17" s="345">
        <v>2</v>
      </c>
      <c r="H17" s="344">
        <v>1</v>
      </c>
      <c r="I17" s="344">
        <v>2</v>
      </c>
      <c r="J17" s="343">
        <v>2</v>
      </c>
      <c r="K17" s="346">
        <v>14</v>
      </c>
      <c r="L17" s="345">
        <v>2</v>
      </c>
      <c r="M17" s="344">
        <v>2</v>
      </c>
      <c r="N17" s="344">
        <v>2</v>
      </c>
      <c r="O17" s="343">
        <v>2</v>
      </c>
      <c r="P17" s="346">
        <v>14</v>
      </c>
      <c r="Q17" s="345">
        <v>1</v>
      </c>
      <c r="R17" s="344">
        <v>2</v>
      </c>
      <c r="S17" s="344">
        <v>1</v>
      </c>
      <c r="T17" s="343">
        <v>3</v>
      </c>
      <c r="U17" s="346">
        <v>14</v>
      </c>
      <c r="V17" s="345">
        <v>2</v>
      </c>
      <c r="W17" s="344">
        <v>1</v>
      </c>
      <c r="X17" s="344">
        <v>1</v>
      </c>
      <c r="Y17" s="343">
        <v>2</v>
      </c>
      <c r="Z17" s="346">
        <v>14</v>
      </c>
      <c r="AA17" s="345">
        <v>2</v>
      </c>
      <c r="AB17" s="344">
        <v>2</v>
      </c>
      <c r="AC17" s="344">
        <v>1</v>
      </c>
      <c r="AD17" s="343">
        <v>2</v>
      </c>
      <c r="AE17" s="320">
        <v>14</v>
      </c>
      <c r="AI17" s="319"/>
    </row>
    <row r="18" spans="1:35" ht="12.75">
      <c r="A18" s="346">
        <v>15</v>
      </c>
      <c r="B18" s="345">
        <v>2</v>
      </c>
      <c r="C18" s="344">
        <v>2</v>
      </c>
      <c r="D18" s="344">
        <v>3</v>
      </c>
      <c r="E18" s="343">
        <v>3</v>
      </c>
      <c r="F18" s="346">
        <v>15</v>
      </c>
      <c r="G18" s="345">
        <v>2</v>
      </c>
      <c r="H18" s="344">
        <v>3</v>
      </c>
      <c r="I18" s="344">
        <v>3</v>
      </c>
      <c r="J18" s="343">
        <v>2</v>
      </c>
      <c r="K18" s="346">
        <v>15</v>
      </c>
      <c r="L18" s="345">
        <v>2</v>
      </c>
      <c r="M18" s="344">
        <v>2</v>
      </c>
      <c r="N18" s="344">
        <v>4</v>
      </c>
      <c r="O18" s="343">
        <v>1</v>
      </c>
      <c r="P18" s="346">
        <v>15</v>
      </c>
      <c r="Q18" s="345">
        <v>2</v>
      </c>
      <c r="R18" s="344">
        <v>2</v>
      </c>
      <c r="S18" s="344">
        <v>2</v>
      </c>
      <c r="T18" s="343">
        <v>2</v>
      </c>
      <c r="U18" s="346">
        <v>15</v>
      </c>
      <c r="V18" s="345">
        <v>2</v>
      </c>
      <c r="W18" s="344">
        <v>3</v>
      </c>
      <c r="X18" s="344">
        <v>2</v>
      </c>
      <c r="Y18" s="343">
        <v>3</v>
      </c>
      <c r="Z18" s="346">
        <v>15</v>
      </c>
      <c r="AA18" s="345">
        <v>4</v>
      </c>
      <c r="AB18" s="344">
        <v>2</v>
      </c>
      <c r="AC18" s="344">
        <v>2</v>
      </c>
      <c r="AD18" s="343">
        <v>2</v>
      </c>
      <c r="AE18" s="320">
        <v>15</v>
      </c>
      <c r="AI18" s="319"/>
    </row>
    <row r="19" spans="1:35" ht="12.75">
      <c r="A19" s="346">
        <v>16</v>
      </c>
      <c r="B19" s="345">
        <v>2</v>
      </c>
      <c r="C19" s="344">
        <v>2</v>
      </c>
      <c r="D19" s="344">
        <v>3</v>
      </c>
      <c r="E19" s="343">
        <v>2</v>
      </c>
      <c r="F19" s="346">
        <v>16</v>
      </c>
      <c r="G19" s="345">
        <v>2</v>
      </c>
      <c r="H19" s="344">
        <v>4</v>
      </c>
      <c r="I19" s="344">
        <v>2</v>
      </c>
      <c r="J19" s="343">
        <v>2</v>
      </c>
      <c r="K19" s="346">
        <v>16</v>
      </c>
      <c r="L19" s="345">
        <v>1</v>
      </c>
      <c r="M19" s="344">
        <v>2</v>
      </c>
      <c r="N19" s="344">
        <v>1</v>
      </c>
      <c r="O19" s="343">
        <v>1</v>
      </c>
      <c r="P19" s="346">
        <v>16</v>
      </c>
      <c r="Q19" s="345">
        <v>2</v>
      </c>
      <c r="R19" s="344">
        <v>2</v>
      </c>
      <c r="S19" s="344">
        <v>2</v>
      </c>
      <c r="T19" s="343">
        <v>2</v>
      </c>
      <c r="U19" s="346">
        <v>16</v>
      </c>
      <c r="V19" s="345">
        <v>2</v>
      </c>
      <c r="W19" s="344">
        <v>2</v>
      </c>
      <c r="X19" s="344">
        <v>2</v>
      </c>
      <c r="Y19" s="343">
        <v>2</v>
      </c>
      <c r="Z19" s="346">
        <v>16</v>
      </c>
      <c r="AA19" s="345">
        <v>2</v>
      </c>
      <c r="AB19" s="344">
        <v>2</v>
      </c>
      <c r="AC19" s="344">
        <v>2</v>
      </c>
      <c r="AD19" s="343">
        <v>2</v>
      </c>
      <c r="AE19" s="320">
        <v>16</v>
      </c>
      <c r="AI19" s="319"/>
    </row>
    <row r="20" spans="1:35" ht="12.75">
      <c r="A20" s="346">
        <v>17</v>
      </c>
      <c r="B20" s="345">
        <v>2</v>
      </c>
      <c r="C20" s="344">
        <v>2</v>
      </c>
      <c r="D20" s="344">
        <v>2</v>
      </c>
      <c r="E20" s="343">
        <v>5</v>
      </c>
      <c r="F20" s="346">
        <v>17</v>
      </c>
      <c r="G20" s="345">
        <v>2</v>
      </c>
      <c r="H20" s="344">
        <v>2</v>
      </c>
      <c r="I20" s="344">
        <v>2</v>
      </c>
      <c r="J20" s="343">
        <v>2</v>
      </c>
      <c r="K20" s="346">
        <v>17</v>
      </c>
      <c r="L20" s="345">
        <v>1</v>
      </c>
      <c r="M20" s="344">
        <v>2</v>
      </c>
      <c r="N20" s="344">
        <v>1</v>
      </c>
      <c r="O20" s="343">
        <v>2</v>
      </c>
      <c r="P20" s="346">
        <v>17</v>
      </c>
      <c r="Q20" s="345">
        <v>2</v>
      </c>
      <c r="R20" s="344">
        <v>1</v>
      </c>
      <c r="S20" s="344">
        <v>2</v>
      </c>
      <c r="T20" s="343">
        <v>2</v>
      </c>
      <c r="U20" s="346">
        <v>17</v>
      </c>
      <c r="V20" s="345">
        <v>2</v>
      </c>
      <c r="W20" s="344">
        <v>1</v>
      </c>
      <c r="X20" s="344">
        <v>1</v>
      </c>
      <c r="Y20" s="343">
        <v>1</v>
      </c>
      <c r="Z20" s="346">
        <v>17</v>
      </c>
      <c r="AA20" s="345">
        <v>2</v>
      </c>
      <c r="AB20" s="344">
        <v>1</v>
      </c>
      <c r="AC20" s="344">
        <v>2</v>
      </c>
      <c r="AD20" s="343">
        <v>2</v>
      </c>
      <c r="AE20" s="320">
        <v>17</v>
      </c>
      <c r="AI20" s="319"/>
    </row>
    <row r="21" spans="1:35" ht="12.75">
      <c r="A21" s="342">
        <v>18</v>
      </c>
      <c r="B21" s="341">
        <v>1</v>
      </c>
      <c r="C21" s="340">
        <v>1</v>
      </c>
      <c r="D21" s="340">
        <v>2</v>
      </c>
      <c r="E21" s="339">
        <v>1</v>
      </c>
      <c r="F21" s="342">
        <v>18</v>
      </c>
      <c r="G21" s="341">
        <v>1</v>
      </c>
      <c r="H21" s="340">
        <v>1</v>
      </c>
      <c r="I21" s="340">
        <v>1</v>
      </c>
      <c r="J21" s="339">
        <v>1</v>
      </c>
      <c r="K21" s="342">
        <v>18</v>
      </c>
      <c r="L21" s="341">
        <v>1</v>
      </c>
      <c r="M21" s="340">
        <v>1</v>
      </c>
      <c r="N21" s="340">
        <v>1</v>
      </c>
      <c r="O21" s="339">
        <v>4</v>
      </c>
      <c r="P21" s="342">
        <v>18</v>
      </c>
      <c r="Q21" s="341">
        <v>1</v>
      </c>
      <c r="R21" s="340">
        <v>1</v>
      </c>
      <c r="S21" s="340">
        <v>1</v>
      </c>
      <c r="T21" s="339">
        <v>1</v>
      </c>
      <c r="U21" s="342">
        <v>18</v>
      </c>
      <c r="V21" s="341">
        <v>1</v>
      </c>
      <c r="W21" s="340">
        <v>1</v>
      </c>
      <c r="X21" s="340">
        <v>1</v>
      </c>
      <c r="Y21" s="339">
        <v>1</v>
      </c>
      <c r="Z21" s="342">
        <v>18</v>
      </c>
      <c r="AA21" s="341">
        <v>1</v>
      </c>
      <c r="AB21" s="340">
        <v>1</v>
      </c>
      <c r="AC21" s="340">
        <v>1</v>
      </c>
      <c r="AD21" s="339">
        <v>2</v>
      </c>
      <c r="AE21" s="320">
        <v>18</v>
      </c>
      <c r="AI21" s="319"/>
    </row>
    <row r="22" spans="1:35" ht="13.5" thickBot="1">
      <c r="A22" s="338" t="s">
        <v>119</v>
      </c>
      <c r="B22" s="337">
        <f>SUM(B4:B21)</f>
        <v>33</v>
      </c>
      <c r="C22" s="336">
        <f>SUM(C4:C21)</f>
        <v>32</v>
      </c>
      <c r="D22" s="336">
        <f>SUM(D4:D21)</f>
        <v>36</v>
      </c>
      <c r="E22" s="335">
        <f>SUM(E4:E21)</f>
        <v>34</v>
      </c>
      <c r="F22" s="338" t="s">
        <v>119</v>
      </c>
      <c r="G22" s="337">
        <f>SUM(G4:G21)</f>
        <v>33</v>
      </c>
      <c r="H22" s="336">
        <f>SUM(H4:H21)</f>
        <v>34</v>
      </c>
      <c r="I22" s="336">
        <f>SUM(I4:I21)</f>
        <v>32</v>
      </c>
      <c r="J22" s="335">
        <f>SUM(J4:J21)</f>
        <v>35</v>
      </c>
      <c r="K22" s="338" t="s">
        <v>119</v>
      </c>
      <c r="L22" s="337">
        <f>SUM(L4:L21)</f>
        <v>28</v>
      </c>
      <c r="M22" s="336">
        <f>SUM(M4:M21)</f>
        <v>28</v>
      </c>
      <c r="N22" s="336">
        <f>SUM(N4:N21)</f>
        <v>29</v>
      </c>
      <c r="O22" s="335">
        <f>SUM(O4:O21)</f>
        <v>26</v>
      </c>
      <c r="P22" s="338" t="s">
        <v>119</v>
      </c>
      <c r="Q22" s="337">
        <f>SUM(Q4:Q21)</f>
        <v>29</v>
      </c>
      <c r="R22" s="336">
        <f>SUM(R4:R21)</f>
        <v>28</v>
      </c>
      <c r="S22" s="336">
        <f>SUM(S4:S21)</f>
        <v>27</v>
      </c>
      <c r="T22" s="335">
        <f>SUM(T4:T21)</f>
        <v>29</v>
      </c>
      <c r="U22" s="338" t="s">
        <v>119</v>
      </c>
      <c r="V22" s="337">
        <f>SUM(V4:V21)</f>
        <v>26</v>
      </c>
      <c r="W22" s="336">
        <f>SUM(W4:W21)</f>
        <v>29</v>
      </c>
      <c r="X22" s="336">
        <f>SUM(X4:X21)</f>
        <v>27</v>
      </c>
      <c r="Y22" s="335">
        <f>SUM(Y4:Y21)</f>
        <v>29</v>
      </c>
      <c r="Z22" s="338" t="s">
        <v>119</v>
      </c>
      <c r="AA22" s="337">
        <f>SUM(AA4:AA21)</f>
        <v>30</v>
      </c>
      <c r="AB22" s="336">
        <f>SUM(AB4:AB21)</f>
        <v>29</v>
      </c>
      <c r="AC22" s="336">
        <f>SUM(AC4:AC21)</f>
        <v>25</v>
      </c>
      <c r="AD22" s="335">
        <f>SUM(AD4:AD21)</f>
        <v>31</v>
      </c>
      <c r="AE22" s="323" t="s">
        <v>119</v>
      </c>
      <c r="AF22" s="322">
        <f>SUM(AF4:AF21)</f>
        <v>0</v>
      </c>
      <c r="AG22" s="322">
        <f>SUM(AG4:AG21)</f>
        <v>0</v>
      </c>
      <c r="AH22" s="322">
        <f>SUM(AH4:AH21)</f>
        <v>0</v>
      </c>
      <c r="AI22" s="321">
        <f>SUM(AI4:AI21)</f>
        <v>0</v>
      </c>
    </row>
    <row r="23" spans="1:35" ht="14.25" thickBot="1" thickTop="1">
      <c r="A23" s="334"/>
      <c r="B23" s="333"/>
      <c r="C23" s="333"/>
      <c r="D23" s="333"/>
      <c r="E23" s="332">
        <f>SUM(B22:E22)</f>
        <v>135</v>
      </c>
      <c r="F23" s="334"/>
      <c r="G23" s="333"/>
      <c r="H23" s="333"/>
      <c r="I23" s="333"/>
      <c r="J23" s="332">
        <f>SUM(G22:J22)</f>
        <v>134</v>
      </c>
      <c r="K23" s="334"/>
      <c r="L23" s="333"/>
      <c r="M23" s="333"/>
      <c r="N23" s="333"/>
      <c r="O23" s="332">
        <f>SUM(L22:O22)</f>
        <v>111</v>
      </c>
      <c r="P23" s="334"/>
      <c r="Q23" s="333"/>
      <c r="R23" s="333"/>
      <c r="S23" s="333"/>
      <c r="T23" s="332">
        <f>SUM(Q22:T22)</f>
        <v>113</v>
      </c>
      <c r="U23" s="334"/>
      <c r="V23" s="333"/>
      <c r="W23" s="333"/>
      <c r="X23" s="333"/>
      <c r="Y23" s="332">
        <f>SUM(V22:Y22)</f>
        <v>111</v>
      </c>
      <c r="Z23" s="334"/>
      <c r="AA23" s="333"/>
      <c r="AB23" s="333"/>
      <c r="AC23" s="333"/>
      <c r="AD23" s="332">
        <f>SUM(AA22:AD22)</f>
        <v>115</v>
      </c>
      <c r="AE23" s="320"/>
      <c r="AI23" s="319">
        <f>SUM(AF22:AI22)</f>
        <v>0</v>
      </c>
    </row>
    <row r="24" spans="1:35" ht="12.75" hidden="1">
      <c r="A24" s="318"/>
      <c r="B24" s="157">
        <v>1</v>
      </c>
      <c r="C24" s="157">
        <v>1</v>
      </c>
      <c r="D24" s="157">
        <v>1</v>
      </c>
      <c r="E24" s="317">
        <v>1</v>
      </c>
      <c r="F24" s="318"/>
      <c r="G24" s="157">
        <v>1</v>
      </c>
      <c r="H24" s="157">
        <v>1</v>
      </c>
      <c r="I24" s="157">
        <v>1</v>
      </c>
      <c r="J24" s="317">
        <v>1</v>
      </c>
      <c r="K24" s="318"/>
      <c r="L24" s="157">
        <v>1</v>
      </c>
      <c r="M24" s="157">
        <v>1</v>
      </c>
      <c r="N24" s="157">
        <v>1</v>
      </c>
      <c r="O24" s="317">
        <v>1</v>
      </c>
      <c r="P24" s="318"/>
      <c r="Q24" s="157">
        <v>1</v>
      </c>
      <c r="R24" s="157">
        <v>1</v>
      </c>
      <c r="S24" s="157">
        <v>1</v>
      </c>
      <c r="T24" s="317">
        <v>1</v>
      </c>
      <c r="U24" s="318"/>
      <c r="V24" s="157">
        <v>1</v>
      </c>
      <c r="W24" s="157">
        <v>1</v>
      </c>
      <c r="X24" s="157">
        <v>1</v>
      </c>
      <c r="Y24" s="317">
        <v>1</v>
      </c>
      <c r="Z24" s="318"/>
      <c r="AA24" s="157">
        <v>1</v>
      </c>
      <c r="AB24" s="157">
        <v>1</v>
      </c>
      <c r="AC24" s="157">
        <v>1</v>
      </c>
      <c r="AD24" s="317">
        <v>1</v>
      </c>
      <c r="AE24" s="318"/>
      <c r="AF24" s="157">
        <v>1</v>
      </c>
      <c r="AG24" s="157">
        <v>1</v>
      </c>
      <c r="AH24" s="157">
        <v>1</v>
      </c>
      <c r="AI24" s="317">
        <v>1</v>
      </c>
    </row>
    <row r="26" spans="1:32" ht="13.5" thickBot="1">
      <c r="A26" s="331" t="s">
        <v>230</v>
      </c>
      <c r="AF26" t="s">
        <v>132</v>
      </c>
    </row>
    <row r="27" spans="1:42" ht="12.75">
      <c r="A27" s="357"/>
      <c r="B27" s="356" t="s">
        <v>229</v>
      </c>
      <c r="C27" s="355"/>
      <c r="D27" s="355"/>
      <c r="E27" s="354"/>
      <c r="F27" s="357"/>
      <c r="G27" s="356" t="s">
        <v>228</v>
      </c>
      <c r="H27" s="355"/>
      <c r="I27" s="355"/>
      <c r="J27" s="354"/>
      <c r="K27" s="357"/>
      <c r="L27" s="356" t="s">
        <v>227</v>
      </c>
      <c r="M27" s="355"/>
      <c r="N27" s="355"/>
      <c r="O27" s="354"/>
      <c r="P27" s="357"/>
      <c r="Q27" s="356" t="s">
        <v>157</v>
      </c>
      <c r="R27" s="355"/>
      <c r="S27" s="355"/>
      <c r="T27" s="354"/>
      <c r="U27" s="357"/>
      <c r="V27" s="356" t="s">
        <v>226</v>
      </c>
      <c r="W27" s="355"/>
      <c r="X27" s="355"/>
      <c r="Y27" s="354"/>
      <c r="Z27" s="357"/>
      <c r="AA27" s="356" t="s">
        <v>225</v>
      </c>
      <c r="AB27" s="355"/>
      <c r="AC27" s="355"/>
      <c r="AD27" s="354"/>
      <c r="AE27" s="330"/>
      <c r="AF27" s="329" t="s">
        <v>206</v>
      </c>
      <c r="AG27" s="329"/>
      <c r="AH27" s="329"/>
      <c r="AI27" s="328"/>
      <c r="AJ27" s="327"/>
      <c r="AK27" s="327"/>
      <c r="AL27" s="327"/>
      <c r="AN27" s="327"/>
      <c r="AO27" s="327"/>
      <c r="AP27" s="327"/>
    </row>
    <row r="28" spans="1:35" ht="12.75">
      <c r="A28" s="353" t="s">
        <v>205</v>
      </c>
      <c r="B28" s="352">
        <v>1</v>
      </c>
      <c r="C28" s="351">
        <v>2</v>
      </c>
      <c r="D28" s="351">
        <v>3</v>
      </c>
      <c r="E28" s="350">
        <v>4</v>
      </c>
      <c r="F28" s="353" t="s">
        <v>205</v>
      </c>
      <c r="G28" s="352">
        <v>1</v>
      </c>
      <c r="H28" s="351">
        <v>2</v>
      </c>
      <c r="I28" s="351">
        <v>3</v>
      </c>
      <c r="J28" s="350">
        <v>4</v>
      </c>
      <c r="K28" s="353" t="s">
        <v>205</v>
      </c>
      <c r="L28" s="352">
        <v>1</v>
      </c>
      <c r="M28" s="351">
        <v>2</v>
      </c>
      <c r="N28" s="351">
        <v>3</v>
      </c>
      <c r="O28" s="350">
        <v>4</v>
      </c>
      <c r="P28" s="353" t="s">
        <v>205</v>
      </c>
      <c r="Q28" s="352">
        <v>1</v>
      </c>
      <c r="R28" s="351">
        <v>2</v>
      </c>
      <c r="S28" s="351">
        <v>3</v>
      </c>
      <c r="T28" s="350">
        <v>4</v>
      </c>
      <c r="U28" s="353" t="s">
        <v>205</v>
      </c>
      <c r="V28" s="352">
        <v>1</v>
      </c>
      <c r="W28" s="351">
        <v>2</v>
      </c>
      <c r="X28" s="351">
        <v>3</v>
      </c>
      <c r="Y28" s="350">
        <v>4</v>
      </c>
      <c r="Z28" s="353" t="s">
        <v>205</v>
      </c>
      <c r="AA28" s="352">
        <v>1</v>
      </c>
      <c r="AB28" s="351">
        <v>2</v>
      </c>
      <c r="AC28" s="351">
        <v>3</v>
      </c>
      <c r="AD28" s="350">
        <v>4</v>
      </c>
      <c r="AE28" s="326" t="s">
        <v>205</v>
      </c>
      <c r="AF28" s="325">
        <v>1</v>
      </c>
      <c r="AG28" s="325">
        <v>2</v>
      </c>
      <c r="AH28" s="325">
        <v>3</v>
      </c>
      <c r="AI28" s="324">
        <v>4</v>
      </c>
    </row>
    <row r="29" spans="1:35" ht="12.75">
      <c r="A29" s="346">
        <v>1</v>
      </c>
      <c r="B29" s="349">
        <v>1</v>
      </c>
      <c r="C29" s="348">
        <v>1</v>
      </c>
      <c r="D29" s="348">
        <v>1</v>
      </c>
      <c r="E29" s="347">
        <v>1</v>
      </c>
      <c r="F29" s="346">
        <v>1</v>
      </c>
      <c r="G29" s="349">
        <v>2</v>
      </c>
      <c r="H29" s="348">
        <v>1</v>
      </c>
      <c r="I29" s="348">
        <v>2</v>
      </c>
      <c r="J29" s="347">
        <v>2</v>
      </c>
      <c r="K29" s="346">
        <v>1</v>
      </c>
      <c r="L29" s="349">
        <v>2</v>
      </c>
      <c r="M29" s="348">
        <v>2</v>
      </c>
      <c r="N29" s="348">
        <v>1</v>
      </c>
      <c r="O29" s="347">
        <v>1</v>
      </c>
      <c r="P29" s="346">
        <v>1</v>
      </c>
      <c r="Q29" s="349">
        <v>2</v>
      </c>
      <c r="R29" s="348">
        <v>1</v>
      </c>
      <c r="S29" s="348">
        <v>1</v>
      </c>
      <c r="T29" s="347">
        <v>1</v>
      </c>
      <c r="U29" s="346">
        <v>1</v>
      </c>
      <c r="V29" s="349">
        <v>2</v>
      </c>
      <c r="W29" s="348">
        <v>2</v>
      </c>
      <c r="X29" s="348">
        <v>1</v>
      </c>
      <c r="Y29" s="347">
        <v>1</v>
      </c>
      <c r="Z29" s="346">
        <v>1</v>
      </c>
      <c r="AA29" s="349">
        <v>1</v>
      </c>
      <c r="AB29" s="348">
        <v>1</v>
      </c>
      <c r="AC29" s="348">
        <v>1</v>
      </c>
      <c r="AD29" s="347">
        <v>2</v>
      </c>
      <c r="AE29" s="320">
        <v>1</v>
      </c>
      <c r="AI29" s="319"/>
    </row>
    <row r="30" spans="1:35" ht="12.75">
      <c r="A30" s="346">
        <v>2</v>
      </c>
      <c r="B30" s="345">
        <v>2</v>
      </c>
      <c r="C30" s="344">
        <v>1</v>
      </c>
      <c r="D30" s="344">
        <v>2</v>
      </c>
      <c r="E30" s="343">
        <v>1</v>
      </c>
      <c r="F30" s="346">
        <v>2</v>
      </c>
      <c r="G30" s="345">
        <v>2</v>
      </c>
      <c r="H30" s="344">
        <v>2</v>
      </c>
      <c r="I30" s="344">
        <v>3</v>
      </c>
      <c r="J30" s="343">
        <v>1</v>
      </c>
      <c r="K30" s="346">
        <v>2</v>
      </c>
      <c r="L30" s="345">
        <v>2</v>
      </c>
      <c r="M30" s="344">
        <v>2</v>
      </c>
      <c r="N30" s="344">
        <v>2</v>
      </c>
      <c r="O30" s="343">
        <v>2</v>
      </c>
      <c r="P30" s="346">
        <v>2</v>
      </c>
      <c r="Q30" s="345">
        <v>2</v>
      </c>
      <c r="R30" s="344">
        <v>1</v>
      </c>
      <c r="S30" s="344">
        <v>2</v>
      </c>
      <c r="T30" s="343">
        <v>2</v>
      </c>
      <c r="U30" s="346">
        <v>2</v>
      </c>
      <c r="V30" s="345">
        <v>2</v>
      </c>
      <c r="W30" s="344">
        <v>4</v>
      </c>
      <c r="X30" s="344">
        <v>2</v>
      </c>
      <c r="Y30" s="343">
        <v>2</v>
      </c>
      <c r="Z30" s="346">
        <v>2</v>
      </c>
      <c r="AA30" s="345">
        <v>2</v>
      </c>
      <c r="AB30" s="344">
        <v>2</v>
      </c>
      <c r="AC30" s="344">
        <v>2</v>
      </c>
      <c r="AD30" s="343">
        <v>2</v>
      </c>
      <c r="AE30" s="320">
        <v>2</v>
      </c>
      <c r="AI30" s="319"/>
    </row>
    <row r="31" spans="1:35" ht="12.75">
      <c r="A31" s="346">
        <v>3</v>
      </c>
      <c r="B31" s="345">
        <v>2</v>
      </c>
      <c r="C31" s="344">
        <v>1</v>
      </c>
      <c r="D31" s="344">
        <v>2</v>
      </c>
      <c r="E31" s="343">
        <v>2</v>
      </c>
      <c r="F31" s="346">
        <v>3</v>
      </c>
      <c r="G31" s="345">
        <v>1</v>
      </c>
      <c r="H31" s="344">
        <v>2</v>
      </c>
      <c r="I31" s="344">
        <v>3</v>
      </c>
      <c r="J31" s="343">
        <v>1</v>
      </c>
      <c r="K31" s="346">
        <v>3</v>
      </c>
      <c r="L31" s="345">
        <v>1</v>
      </c>
      <c r="M31" s="344">
        <v>1</v>
      </c>
      <c r="N31" s="344">
        <v>2</v>
      </c>
      <c r="O31" s="343">
        <v>2</v>
      </c>
      <c r="P31" s="346">
        <v>3</v>
      </c>
      <c r="Q31" s="345">
        <v>2</v>
      </c>
      <c r="R31" s="344">
        <v>2</v>
      </c>
      <c r="S31" s="344">
        <v>2</v>
      </c>
      <c r="T31" s="343">
        <v>1</v>
      </c>
      <c r="U31" s="346">
        <v>3</v>
      </c>
      <c r="V31" s="345">
        <v>2</v>
      </c>
      <c r="W31" s="344">
        <v>1</v>
      </c>
      <c r="X31" s="344">
        <v>1</v>
      </c>
      <c r="Y31" s="343">
        <v>1</v>
      </c>
      <c r="Z31" s="346">
        <v>3</v>
      </c>
      <c r="AA31" s="345">
        <v>2</v>
      </c>
      <c r="AB31" s="344">
        <v>2</v>
      </c>
      <c r="AC31" s="344">
        <v>1</v>
      </c>
      <c r="AD31" s="343">
        <v>2</v>
      </c>
      <c r="AE31" s="320">
        <v>3</v>
      </c>
      <c r="AI31" s="319"/>
    </row>
    <row r="32" spans="1:35" ht="12.75">
      <c r="A32" s="346">
        <v>4</v>
      </c>
      <c r="B32" s="345">
        <v>3</v>
      </c>
      <c r="C32" s="344">
        <v>3</v>
      </c>
      <c r="D32" s="344">
        <v>4</v>
      </c>
      <c r="E32" s="343">
        <v>1</v>
      </c>
      <c r="F32" s="346">
        <v>4</v>
      </c>
      <c r="G32" s="345">
        <v>5</v>
      </c>
      <c r="H32" s="344">
        <v>2</v>
      </c>
      <c r="I32" s="344">
        <v>2</v>
      </c>
      <c r="J32" s="343">
        <v>1</v>
      </c>
      <c r="K32" s="346">
        <v>4</v>
      </c>
      <c r="L32" s="345">
        <v>1</v>
      </c>
      <c r="M32" s="344">
        <v>2</v>
      </c>
      <c r="N32" s="344">
        <v>1</v>
      </c>
      <c r="O32" s="343">
        <v>2</v>
      </c>
      <c r="P32" s="346">
        <v>4</v>
      </c>
      <c r="Q32" s="345">
        <v>2</v>
      </c>
      <c r="R32" s="344">
        <v>2</v>
      </c>
      <c r="S32" s="344">
        <v>1</v>
      </c>
      <c r="T32" s="343">
        <v>1</v>
      </c>
      <c r="U32" s="346">
        <v>4</v>
      </c>
      <c r="V32" s="345">
        <v>2</v>
      </c>
      <c r="W32" s="344">
        <v>2</v>
      </c>
      <c r="X32" s="344">
        <v>1</v>
      </c>
      <c r="Y32" s="343">
        <v>2</v>
      </c>
      <c r="Z32" s="346">
        <v>4</v>
      </c>
      <c r="AA32" s="345">
        <v>1</v>
      </c>
      <c r="AB32" s="344">
        <v>3</v>
      </c>
      <c r="AC32" s="344">
        <v>2</v>
      </c>
      <c r="AD32" s="343">
        <v>3</v>
      </c>
      <c r="AE32" s="320">
        <v>4</v>
      </c>
      <c r="AI32" s="319"/>
    </row>
    <row r="33" spans="1:35" ht="12.75">
      <c r="A33" s="346">
        <v>5</v>
      </c>
      <c r="B33" s="345">
        <v>1</v>
      </c>
      <c r="C33" s="344">
        <v>2</v>
      </c>
      <c r="D33" s="344">
        <v>1</v>
      </c>
      <c r="E33" s="343">
        <v>1</v>
      </c>
      <c r="F33" s="346">
        <v>5</v>
      </c>
      <c r="G33" s="345">
        <v>1</v>
      </c>
      <c r="H33" s="344">
        <v>1</v>
      </c>
      <c r="I33" s="344">
        <v>1</v>
      </c>
      <c r="J33" s="343">
        <v>1</v>
      </c>
      <c r="K33" s="346">
        <v>5</v>
      </c>
      <c r="L33" s="345">
        <v>3</v>
      </c>
      <c r="M33" s="344">
        <v>1</v>
      </c>
      <c r="N33" s="344">
        <v>2</v>
      </c>
      <c r="O33" s="343">
        <v>2</v>
      </c>
      <c r="P33" s="346">
        <v>5</v>
      </c>
      <c r="Q33" s="345">
        <v>2</v>
      </c>
      <c r="R33" s="344">
        <v>2</v>
      </c>
      <c r="S33" s="344">
        <v>2</v>
      </c>
      <c r="T33" s="343">
        <v>1</v>
      </c>
      <c r="U33" s="346">
        <v>5</v>
      </c>
      <c r="V33" s="345">
        <v>1</v>
      </c>
      <c r="W33" s="344">
        <v>2</v>
      </c>
      <c r="X33" s="344">
        <v>1</v>
      </c>
      <c r="Y33" s="343">
        <v>1</v>
      </c>
      <c r="Z33" s="346">
        <v>5</v>
      </c>
      <c r="AA33" s="345">
        <v>2</v>
      </c>
      <c r="AB33" s="344">
        <v>1</v>
      </c>
      <c r="AC33" s="344">
        <v>1</v>
      </c>
      <c r="AD33" s="343">
        <v>2</v>
      </c>
      <c r="AE33" s="320">
        <v>5</v>
      </c>
      <c r="AI33" s="319"/>
    </row>
    <row r="34" spans="1:35" ht="12.75">
      <c r="A34" s="346">
        <v>6</v>
      </c>
      <c r="B34" s="345">
        <v>2</v>
      </c>
      <c r="C34" s="344">
        <v>2</v>
      </c>
      <c r="D34" s="344">
        <v>2</v>
      </c>
      <c r="E34" s="343">
        <v>2</v>
      </c>
      <c r="F34" s="346">
        <v>6</v>
      </c>
      <c r="G34" s="345">
        <v>2</v>
      </c>
      <c r="H34" s="344">
        <v>1</v>
      </c>
      <c r="I34" s="344">
        <v>2</v>
      </c>
      <c r="J34" s="343">
        <v>2</v>
      </c>
      <c r="K34" s="346">
        <v>6</v>
      </c>
      <c r="L34" s="345">
        <v>1</v>
      </c>
      <c r="M34" s="344">
        <v>2</v>
      </c>
      <c r="N34" s="344">
        <v>2</v>
      </c>
      <c r="O34" s="343">
        <v>2</v>
      </c>
      <c r="P34" s="346">
        <v>6</v>
      </c>
      <c r="Q34" s="345">
        <v>1</v>
      </c>
      <c r="R34" s="344">
        <v>1</v>
      </c>
      <c r="S34" s="344">
        <v>2</v>
      </c>
      <c r="T34" s="343">
        <v>2</v>
      </c>
      <c r="U34" s="346">
        <v>6</v>
      </c>
      <c r="V34" s="345">
        <v>2</v>
      </c>
      <c r="W34" s="344">
        <v>2</v>
      </c>
      <c r="X34" s="344">
        <v>2</v>
      </c>
      <c r="Y34" s="343">
        <v>1</v>
      </c>
      <c r="Z34" s="346">
        <v>6</v>
      </c>
      <c r="AA34" s="345">
        <v>2</v>
      </c>
      <c r="AB34" s="344">
        <v>3</v>
      </c>
      <c r="AC34" s="344">
        <v>2</v>
      </c>
      <c r="AD34" s="343">
        <v>2</v>
      </c>
      <c r="AE34" s="320">
        <v>6</v>
      </c>
      <c r="AI34" s="319"/>
    </row>
    <row r="35" spans="1:35" ht="12.75">
      <c r="A35" s="346">
        <v>7</v>
      </c>
      <c r="B35" s="345">
        <v>1</v>
      </c>
      <c r="C35" s="344">
        <v>2</v>
      </c>
      <c r="D35" s="344">
        <v>1</v>
      </c>
      <c r="E35" s="343">
        <v>1</v>
      </c>
      <c r="F35" s="346">
        <v>7</v>
      </c>
      <c r="G35" s="345">
        <v>1</v>
      </c>
      <c r="H35" s="344">
        <v>1</v>
      </c>
      <c r="I35" s="344">
        <v>1</v>
      </c>
      <c r="J35" s="343">
        <v>1</v>
      </c>
      <c r="K35" s="346">
        <v>7</v>
      </c>
      <c r="L35" s="345">
        <v>1</v>
      </c>
      <c r="M35" s="344">
        <v>1</v>
      </c>
      <c r="N35" s="344">
        <v>1</v>
      </c>
      <c r="O35" s="343">
        <v>1</v>
      </c>
      <c r="P35" s="346">
        <v>7</v>
      </c>
      <c r="Q35" s="345">
        <v>1</v>
      </c>
      <c r="R35" s="344">
        <v>1</v>
      </c>
      <c r="S35" s="344">
        <v>1</v>
      </c>
      <c r="T35" s="343">
        <v>1</v>
      </c>
      <c r="U35" s="346">
        <v>7</v>
      </c>
      <c r="V35" s="345">
        <v>2</v>
      </c>
      <c r="W35" s="344">
        <v>1</v>
      </c>
      <c r="X35" s="344">
        <v>1</v>
      </c>
      <c r="Y35" s="343">
        <v>1</v>
      </c>
      <c r="Z35" s="346">
        <v>7</v>
      </c>
      <c r="AA35" s="345">
        <v>1</v>
      </c>
      <c r="AB35" s="344">
        <v>1</v>
      </c>
      <c r="AC35" s="344">
        <v>2</v>
      </c>
      <c r="AD35" s="343">
        <v>1</v>
      </c>
      <c r="AE35" s="320">
        <v>7</v>
      </c>
      <c r="AI35" s="319"/>
    </row>
    <row r="36" spans="1:35" ht="12.75">
      <c r="A36" s="346">
        <v>8</v>
      </c>
      <c r="B36" s="345">
        <v>2</v>
      </c>
      <c r="C36" s="344">
        <v>2</v>
      </c>
      <c r="D36" s="344">
        <v>2</v>
      </c>
      <c r="E36" s="343">
        <v>2</v>
      </c>
      <c r="F36" s="346">
        <v>8</v>
      </c>
      <c r="G36" s="345">
        <v>2</v>
      </c>
      <c r="H36" s="344">
        <v>3</v>
      </c>
      <c r="I36" s="344">
        <v>1</v>
      </c>
      <c r="J36" s="343">
        <v>1</v>
      </c>
      <c r="K36" s="346">
        <v>8</v>
      </c>
      <c r="L36" s="345">
        <v>1</v>
      </c>
      <c r="M36" s="344">
        <v>1</v>
      </c>
      <c r="N36" s="344">
        <v>2</v>
      </c>
      <c r="O36" s="343">
        <v>3</v>
      </c>
      <c r="P36" s="346">
        <v>8</v>
      </c>
      <c r="Q36" s="345">
        <v>2</v>
      </c>
      <c r="R36" s="344">
        <v>2</v>
      </c>
      <c r="S36" s="344">
        <v>1</v>
      </c>
      <c r="T36" s="343">
        <v>1</v>
      </c>
      <c r="U36" s="346">
        <v>8</v>
      </c>
      <c r="V36" s="345">
        <v>1</v>
      </c>
      <c r="W36" s="344">
        <v>2</v>
      </c>
      <c r="X36" s="344">
        <v>2</v>
      </c>
      <c r="Y36" s="343">
        <v>2</v>
      </c>
      <c r="Z36" s="346">
        <v>8</v>
      </c>
      <c r="AA36" s="345">
        <v>2</v>
      </c>
      <c r="AB36" s="344">
        <v>3</v>
      </c>
      <c r="AC36" s="344">
        <v>2</v>
      </c>
      <c r="AD36" s="343">
        <v>2</v>
      </c>
      <c r="AE36" s="320">
        <v>8</v>
      </c>
      <c r="AI36" s="319"/>
    </row>
    <row r="37" spans="1:35" ht="12.75">
      <c r="A37" s="346">
        <v>9</v>
      </c>
      <c r="B37" s="345">
        <v>3</v>
      </c>
      <c r="C37" s="344">
        <v>2</v>
      </c>
      <c r="D37" s="344">
        <v>2</v>
      </c>
      <c r="E37" s="343">
        <v>2</v>
      </c>
      <c r="F37" s="346">
        <v>9</v>
      </c>
      <c r="G37" s="345">
        <v>2</v>
      </c>
      <c r="H37" s="344">
        <v>3</v>
      </c>
      <c r="I37" s="344">
        <v>2</v>
      </c>
      <c r="J37" s="343">
        <v>2</v>
      </c>
      <c r="K37" s="346">
        <v>9</v>
      </c>
      <c r="L37" s="345">
        <v>3</v>
      </c>
      <c r="M37" s="344">
        <v>1</v>
      </c>
      <c r="N37" s="344">
        <v>2</v>
      </c>
      <c r="O37" s="343">
        <v>2</v>
      </c>
      <c r="P37" s="346">
        <v>9</v>
      </c>
      <c r="Q37" s="345">
        <v>2</v>
      </c>
      <c r="R37" s="344">
        <v>2</v>
      </c>
      <c r="S37" s="344">
        <v>2</v>
      </c>
      <c r="T37" s="343">
        <v>2</v>
      </c>
      <c r="U37" s="346">
        <v>9</v>
      </c>
      <c r="V37" s="345">
        <v>2</v>
      </c>
      <c r="W37" s="344">
        <v>1</v>
      </c>
      <c r="X37" s="344">
        <v>2</v>
      </c>
      <c r="Y37" s="343">
        <v>2</v>
      </c>
      <c r="Z37" s="346">
        <v>9</v>
      </c>
      <c r="AA37" s="345">
        <v>3</v>
      </c>
      <c r="AB37" s="344">
        <v>2</v>
      </c>
      <c r="AC37" s="344">
        <v>2</v>
      </c>
      <c r="AD37" s="343">
        <v>4</v>
      </c>
      <c r="AE37" s="320">
        <v>9</v>
      </c>
      <c r="AI37" s="319"/>
    </row>
    <row r="38" spans="1:35" ht="12.75">
      <c r="A38" s="346">
        <v>10</v>
      </c>
      <c r="B38" s="345">
        <v>2</v>
      </c>
      <c r="C38" s="344">
        <v>2</v>
      </c>
      <c r="D38" s="344">
        <v>1</v>
      </c>
      <c r="E38" s="343">
        <v>2</v>
      </c>
      <c r="F38" s="346">
        <v>10</v>
      </c>
      <c r="G38" s="345">
        <v>1</v>
      </c>
      <c r="H38" s="344">
        <v>2</v>
      </c>
      <c r="I38" s="344">
        <v>2</v>
      </c>
      <c r="J38" s="343">
        <v>1</v>
      </c>
      <c r="K38" s="346">
        <v>10</v>
      </c>
      <c r="L38" s="345">
        <v>2</v>
      </c>
      <c r="M38" s="344">
        <v>2</v>
      </c>
      <c r="N38" s="344">
        <v>2</v>
      </c>
      <c r="O38" s="343">
        <v>2</v>
      </c>
      <c r="P38" s="346">
        <v>10</v>
      </c>
      <c r="Q38" s="345">
        <v>1</v>
      </c>
      <c r="R38" s="344">
        <v>2</v>
      </c>
      <c r="S38" s="344">
        <v>2</v>
      </c>
      <c r="T38" s="343">
        <v>2</v>
      </c>
      <c r="U38" s="346">
        <v>10</v>
      </c>
      <c r="V38" s="345">
        <v>1</v>
      </c>
      <c r="W38" s="344">
        <v>2</v>
      </c>
      <c r="X38" s="344">
        <v>2</v>
      </c>
      <c r="Y38" s="343">
        <v>2</v>
      </c>
      <c r="Z38" s="346">
        <v>10</v>
      </c>
      <c r="AA38" s="345">
        <v>2</v>
      </c>
      <c r="AB38" s="344">
        <v>1</v>
      </c>
      <c r="AC38" s="344">
        <v>1</v>
      </c>
      <c r="AD38" s="343">
        <v>2</v>
      </c>
      <c r="AE38" s="320">
        <v>10</v>
      </c>
      <c r="AI38" s="319"/>
    </row>
    <row r="39" spans="1:35" ht="12.75">
      <c r="A39" s="346">
        <v>11</v>
      </c>
      <c r="B39" s="345">
        <v>1</v>
      </c>
      <c r="C39" s="344">
        <v>1</v>
      </c>
      <c r="D39" s="344">
        <v>1</v>
      </c>
      <c r="E39" s="343">
        <v>1</v>
      </c>
      <c r="F39" s="346">
        <v>11</v>
      </c>
      <c r="G39" s="345">
        <v>2</v>
      </c>
      <c r="H39" s="344">
        <v>1</v>
      </c>
      <c r="I39" s="344">
        <v>1</v>
      </c>
      <c r="J39" s="343">
        <v>1</v>
      </c>
      <c r="K39" s="346">
        <v>11</v>
      </c>
      <c r="L39" s="345">
        <v>1</v>
      </c>
      <c r="M39" s="344">
        <v>2</v>
      </c>
      <c r="N39" s="344">
        <v>1</v>
      </c>
      <c r="O39" s="343">
        <v>2</v>
      </c>
      <c r="P39" s="346">
        <v>11</v>
      </c>
      <c r="Q39" s="345">
        <v>1</v>
      </c>
      <c r="R39" s="344">
        <v>1</v>
      </c>
      <c r="S39" s="344">
        <v>1</v>
      </c>
      <c r="T39" s="343">
        <v>1</v>
      </c>
      <c r="U39" s="346">
        <v>11</v>
      </c>
      <c r="V39" s="345">
        <v>1</v>
      </c>
      <c r="W39" s="344">
        <v>1</v>
      </c>
      <c r="X39" s="344">
        <v>1</v>
      </c>
      <c r="Y39" s="343">
        <v>1</v>
      </c>
      <c r="Z39" s="346">
        <v>11</v>
      </c>
      <c r="AA39" s="345">
        <v>1</v>
      </c>
      <c r="AB39" s="344">
        <v>1</v>
      </c>
      <c r="AC39" s="344">
        <v>1</v>
      </c>
      <c r="AD39" s="343">
        <v>1</v>
      </c>
      <c r="AE39" s="320">
        <v>11</v>
      </c>
      <c r="AI39" s="319"/>
    </row>
    <row r="40" spans="1:35" ht="12.75">
      <c r="A40" s="346">
        <v>12</v>
      </c>
      <c r="B40" s="345">
        <v>2</v>
      </c>
      <c r="C40" s="344">
        <v>3</v>
      </c>
      <c r="D40" s="344">
        <v>2</v>
      </c>
      <c r="E40" s="343">
        <v>1</v>
      </c>
      <c r="F40" s="346">
        <v>12</v>
      </c>
      <c r="G40" s="345">
        <v>2</v>
      </c>
      <c r="H40" s="344">
        <v>2</v>
      </c>
      <c r="I40" s="344">
        <v>2</v>
      </c>
      <c r="J40" s="343">
        <v>2</v>
      </c>
      <c r="K40" s="346">
        <v>12</v>
      </c>
      <c r="L40" s="345">
        <v>3</v>
      </c>
      <c r="M40" s="344">
        <v>2</v>
      </c>
      <c r="N40" s="344">
        <v>2</v>
      </c>
      <c r="O40" s="343">
        <v>1</v>
      </c>
      <c r="P40" s="346">
        <v>12</v>
      </c>
      <c r="Q40" s="345">
        <v>2</v>
      </c>
      <c r="R40" s="344">
        <v>2</v>
      </c>
      <c r="S40" s="344">
        <v>2</v>
      </c>
      <c r="T40" s="343">
        <v>2</v>
      </c>
      <c r="U40" s="346">
        <v>12</v>
      </c>
      <c r="V40" s="345">
        <v>1</v>
      </c>
      <c r="W40" s="344">
        <v>1</v>
      </c>
      <c r="X40" s="344">
        <v>1</v>
      </c>
      <c r="Y40" s="343">
        <v>1</v>
      </c>
      <c r="Z40" s="346">
        <v>12</v>
      </c>
      <c r="AA40" s="345">
        <v>2</v>
      </c>
      <c r="AB40" s="344">
        <v>1</v>
      </c>
      <c r="AC40" s="344">
        <v>2</v>
      </c>
      <c r="AD40" s="343">
        <v>1</v>
      </c>
      <c r="AE40" s="320">
        <v>12</v>
      </c>
      <c r="AI40" s="319"/>
    </row>
    <row r="41" spans="1:35" ht="12.75">
      <c r="A41" s="346">
        <v>13</v>
      </c>
      <c r="B41" s="345">
        <v>2</v>
      </c>
      <c r="C41" s="344">
        <v>2</v>
      </c>
      <c r="D41" s="344">
        <v>2</v>
      </c>
      <c r="E41" s="343">
        <v>1</v>
      </c>
      <c r="F41" s="346">
        <v>13</v>
      </c>
      <c r="G41" s="345">
        <v>2</v>
      </c>
      <c r="H41" s="344">
        <v>2</v>
      </c>
      <c r="I41" s="344">
        <v>2</v>
      </c>
      <c r="J41" s="343">
        <v>2</v>
      </c>
      <c r="K41" s="346">
        <v>13</v>
      </c>
      <c r="L41" s="345">
        <v>2</v>
      </c>
      <c r="M41" s="344">
        <v>2</v>
      </c>
      <c r="N41" s="344">
        <v>2</v>
      </c>
      <c r="O41" s="343">
        <v>1</v>
      </c>
      <c r="P41" s="346">
        <v>13</v>
      </c>
      <c r="Q41" s="345">
        <v>2</v>
      </c>
      <c r="R41" s="344">
        <v>2</v>
      </c>
      <c r="S41" s="344">
        <v>2</v>
      </c>
      <c r="T41" s="343">
        <v>2</v>
      </c>
      <c r="U41" s="346">
        <v>13</v>
      </c>
      <c r="V41" s="345">
        <v>2</v>
      </c>
      <c r="W41" s="344">
        <v>2</v>
      </c>
      <c r="X41" s="344">
        <v>2</v>
      </c>
      <c r="Y41" s="343">
        <v>2</v>
      </c>
      <c r="Z41" s="346">
        <v>13</v>
      </c>
      <c r="AA41" s="345">
        <v>2</v>
      </c>
      <c r="AB41" s="344">
        <v>2</v>
      </c>
      <c r="AC41" s="344">
        <v>2</v>
      </c>
      <c r="AD41" s="343">
        <v>2</v>
      </c>
      <c r="AE41" s="320">
        <v>13</v>
      </c>
      <c r="AI41" s="319"/>
    </row>
    <row r="42" spans="1:35" ht="12.75">
      <c r="A42" s="346">
        <v>14</v>
      </c>
      <c r="B42" s="345">
        <v>2</v>
      </c>
      <c r="C42" s="344">
        <v>2</v>
      </c>
      <c r="D42" s="344">
        <v>2</v>
      </c>
      <c r="E42" s="343">
        <v>4</v>
      </c>
      <c r="F42" s="346">
        <v>14</v>
      </c>
      <c r="G42" s="345">
        <v>2</v>
      </c>
      <c r="H42" s="344">
        <v>2</v>
      </c>
      <c r="I42" s="344">
        <v>2</v>
      </c>
      <c r="J42" s="343">
        <v>2</v>
      </c>
      <c r="K42" s="346">
        <v>14</v>
      </c>
      <c r="L42" s="345">
        <v>2</v>
      </c>
      <c r="M42" s="344">
        <v>1</v>
      </c>
      <c r="N42" s="344">
        <v>2</v>
      </c>
      <c r="O42" s="343">
        <v>1</v>
      </c>
      <c r="P42" s="346">
        <v>14</v>
      </c>
      <c r="Q42" s="345">
        <v>1</v>
      </c>
      <c r="R42" s="344">
        <v>1</v>
      </c>
      <c r="S42" s="344">
        <v>2</v>
      </c>
      <c r="T42" s="343">
        <v>1</v>
      </c>
      <c r="U42" s="346">
        <v>14</v>
      </c>
      <c r="V42" s="345">
        <v>1</v>
      </c>
      <c r="W42" s="344">
        <v>1</v>
      </c>
      <c r="X42" s="344">
        <v>2</v>
      </c>
      <c r="Y42" s="343">
        <v>2</v>
      </c>
      <c r="Z42" s="346">
        <v>14</v>
      </c>
      <c r="AA42" s="345">
        <v>1</v>
      </c>
      <c r="AB42" s="344">
        <v>1</v>
      </c>
      <c r="AC42" s="344">
        <v>2</v>
      </c>
      <c r="AD42" s="343">
        <v>2</v>
      </c>
      <c r="AE42" s="320">
        <v>14</v>
      </c>
      <c r="AI42" s="319"/>
    </row>
    <row r="43" spans="1:35" ht="12.75">
      <c r="A43" s="346">
        <v>15</v>
      </c>
      <c r="B43" s="345">
        <v>2</v>
      </c>
      <c r="C43" s="344">
        <v>2</v>
      </c>
      <c r="D43" s="344">
        <v>2</v>
      </c>
      <c r="E43" s="343">
        <v>2</v>
      </c>
      <c r="F43" s="346">
        <v>15</v>
      </c>
      <c r="G43" s="345">
        <v>2</v>
      </c>
      <c r="H43" s="344">
        <v>2</v>
      </c>
      <c r="I43" s="344">
        <v>3</v>
      </c>
      <c r="J43" s="343">
        <v>2</v>
      </c>
      <c r="K43" s="346">
        <v>15</v>
      </c>
      <c r="L43" s="345">
        <v>2</v>
      </c>
      <c r="M43" s="344">
        <v>2</v>
      </c>
      <c r="N43" s="344">
        <v>2</v>
      </c>
      <c r="O43" s="343">
        <v>2</v>
      </c>
      <c r="P43" s="346">
        <v>15</v>
      </c>
      <c r="Q43" s="345">
        <v>2</v>
      </c>
      <c r="R43" s="344">
        <v>2</v>
      </c>
      <c r="S43" s="344">
        <v>5</v>
      </c>
      <c r="T43" s="343">
        <v>2</v>
      </c>
      <c r="U43" s="346">
        <v>15</v>
      </c>
      <c r="V43" s="345">
        <v>2</v>
      </c>
      <c r="W43" s="344">
        <v>6</v>
      </c>
      <c r="X43" s="344">
        <v>3</v>
      </c>
      <c r="Y43" s="343">
        <v>2</v>
      </c>
      <c r="Z43" s="346">
        <v>15</v>
      </c>
      <c r="AA43" s="345">
        <v>2</v>
      </c>
      <c r="AB43" s="344">
        <v>2</v>
      </c>
      <c r="AC43" s="344">
        <v>3</v>
      </c>
      <c r="AD43" s="343">
        <v>2</v>
      </c>
      <c r="AE43" s="320">
        <v>15</v>
      </c>
      <c r="AI43" s="319"/>
    </row>
    <row r="44" spans="1:35" ht="12.75">
      <c r="A44" s="346">
        <v>16</v>
      </c>
      <c r="B44" s="345">
        <v>3</v>
      </c>
      <c r="C44" s="344">
        <v>2</v>
      </c>
      <c r="D44" s="344">
        <v>2</v>
      </c>
      <c r="E44" s="343">
        <v>3</v>
      </c>
      <c r="F44" s="346">
        <v>16</v>
      </c>
      <c r="G44" s="345">
        <v>2</v>
      </c>
      <c r="H44" s="344">
        <v>2</v>
      </c>
      <c r="I44" s="344">
        <v>2</v>
      </c>
      <c r="J44" s="343">
        <v>2</v>
      </c>
      <c r="K44" s="346">
        <v>16</v>
      </c>
      <c r="L44" s="345">
        <v>1</v>
      </c>
      <c r="M44" s="344">
        <v>2</v>
      </c>
      <c r="N44" s="344">
        <v>2</v>
      </c>
      <c r="O44" s="343">
        <v>1</v>
      </c>
      <c r="P44" s="346">
        <v>16</v>
      </c>
      <c r="Q44" s="345">
        <v>2</v>
      </c>
      <c r="R44" s="344">
        <v>2</v>
      </c>
      <c r="S44" s="344">
        <v>2</v>
      </c>
      <c r="T44" s="343">
        <v>2</v>
      </c>
      <c r="U44" s="346">
        <v>16</v>
      </c>
      <c r="V44" s="345">
        <v>3</v>
      </c>
      <c r="W44" s="344">
        <v>1</v>
      </c>
      <c r="X44" s="344">
        <v>2</v>
      </c>
      <c r="Y44" s="343">
        <v>2</v>
      </c>
      <c r="Z44" s="346">
        <v>16</v>
      </c>
      <c r="AA44" s="345">
        <v>3</v>
      </c>
      <c r="AB44" s="344">
        <v>2</v>
      </c>
      <c r="AC44" s="344">
        <v>2</v>
      </c>
      <c r="AD44" s="343">
        <v>2</v>
      </c>
      <c r="AE44" s="320">
        <v>16</v>
      </c>
      <c r="AI44" s="319"/>
    </row>
    <row r="45" spans="1:35" ht="12.75">
      <c r="A45" s="346">
        <v>17</v>
      </c>
      <c r="B45" s="345">
        <v>2</v>
      </c>
      <c r="C45" s="344">
        <v>2</v>
      </c>
      <c r="D45" s="344">
        <v>2</v>
      </c>
      <c r="E45" s="343">
        <v>2</v>
      </c>
      <c r="F45" s="346">
        <v>17</v>
      </c>
      <c r="G45" s="345">
        <v>3</v>
      </c>
      <c r="H45" s="344">
        <v>2</v>
      </c>
      <c r="I45" s="344">
        <v>2</v>
      </c>
      <c r="J45" s="343">
        <v>2</v>
      </c>
      <c r="K45" s="346">
        <v>17</v>
      </c>
      <c r="L45" s="345">
        <v>2</v>
      </c>
      <c r="M45" s="344">
        <v>1</v>
      </c>
      <c r="N45" s="344">
        <v>2</v>
      </c>
      <c r="O45" s="343">
        <v>2</v>
      </c>
      <c r="P45" s="346">
        <v>17</v>
      </c>
      <c r="Q45" s="345">
        <v>2</v>
      </c>
      <c r="R45" s="344">
        <v>2</v>
      </c>
      <c r="S45" s="344">
        <v>1</v>
      </c>
      <c r="T45" s="343">
        <v>2</v>
      </c>
      <c r="U45" s="346">
        <v>17</v>
      </c>
      <c r="V45" s="345">
        <v>1</v>
      </c>
      <c r="W45" s="344">
        <v>1</v>
      </c>
      <c r="X45" s="344">
        <v>2</v>
      </c>
      <c r="Y45" s="343">
        <v>2</v>
      </c>
      <c r="Z45" s="346">
        <v>17</v>
      </c>
      <c r="AA45" s="345">
        <v>2</v>
      </c>
      <c r="AB45" s="344">
        <v>2</v>
      </c>
      <c r="AC45" s="344">
        <v>2</v>
      </c>
      <c r="AD45" s="343">
        <v>2</v>
      </c>
      <c r="AE45" s="320">
        <v>17</v>
      </c>
      <c r="AI45" s="319"/>
    </row>
    <row r="46" spans="1:35" ht="12.75">
      <c r="A46" s="342">
        <v>18</v>
      </c>
      <c r="B46" s="341">
        <v>1</v>
      </c>
      <c r="C46" s="340">
        <v>3</v>
      </c>
      <c r="D46" s="340">
        <v>3</v>
      </c>
      <c r="E46" s="339">
        <v>1</v>
      </c>
      <c r="F46" s="342">
        <v>18</v>
      </c>
      <c r="G46" s="341">
        <v>1</v>
      </c>
      <c r="H46" s="340">
        <v>1</v>
      </c>
      <c r="I46" s="340">
        <v>1</v>
      </c>
      <c r="J46" s="339">
        <v>1</v>
      </c>
      <c r="K46" s="342">
        <v>18</v>
      </c>
      <c r="L46" s="341">
        <v>2</v>
      </c>
      <c r="M46" s="340">
        <v>1</v>
      </c>
      <c r="N46" s="340">
        <v>1</v>
      </c>
      <c r="O46" s="339">
        <v>1</v>
      </c>
      <c r="P46" s="342">
        <v>18</v>
      </c>
      <c r="Q46" s="341">
        <v>3</v>
      </c>
      <c r="R46" s="340">
        <v>1</v>
      </c>
      <c r="S46" s="340">
        <v>1</v>
      </c>
      <c r="T46" s="339">
        <v>1</v>
      </c>
      <c r="U46" s="342">
        <v>18</v>
      </c>
      <c r="V46" s="341">
        <v>1</v>
      </c>
      <c r="W46" s="340">
        <v>4</v>
      </c>
      <c r="X46" s="340">
        <v>1</v>
      </c>
      <c r="Y46" s="339">
        <v>1</v>
      </c>
      <c r="Z46" s="342">
        <v>18</v>
      </c>
      <c r="AA46" s="341">
        <v>1</v>
      </c>
      <c r="AB46" s="340">
        <v>1</v>
      </c>
      <c r="AC46" s="340">
        <v>1</v>
      </c>
      <c r="AD46" s="339">
        <v>1</v>
      </c>
      <c r="AE46" s="320">
        <v>18</v>
      </c>
      <c r="AI46" s="319"/>
    </row>
    <row r="47" spans="1:35" ht="13.5" thickBot="1">
      <c r="A47" s="338" t="s">
        <v>119</v>
      </c>
      <c r="B47" s="337">
        <f>SUM(B29:B46)</f>
        <v>34</v>
      </c>
      <c r="C47" s="336">
        <f>SUM(C29:C46)</f>
        <v>35</v>
      </c>
      <c r="D47" s="336">
        <f>SUM(D29:D46)</f>
        <v>34</v>
      </c>
      <c r="E47" s="335">
        <f>SUM(E29:E46)</f>
        <v>30</v>
      </c>
      <c r="F47" s="338" t="s">
        <v>119</v>
      </c>
      <c r="G47" s="337">
        <f>SUM(G29:G46)</f>
        <v>35</v>
      </c>
      <c r="H47" s="336">
        <f>SUM(H29:H46)</f>
        <v>32</v>
      </c>
      <c r="I47" s="336">
        <f>SUM(I29:I46)</f>
        <v>34</v>
      </c>
      <c r="J47" s="335">
        <f>SUM(J29:J46)</f>
        <v>27</v>
      </c>
      <c r="K47" s="338" t="s">
        <v>119</v>
      </c>
      <c r="L47" s="337">
        <f>SUM(L29:L46)</f>
        <v>32</v>
      </c>
      <c r="M47" s="336">
        <f>SUM(M29:M46)</f>
        <v>28</v>
      </c>
      <c r="N47" s="336">
        <f>SUM(N29:N46)</f>
        <v>31</v>
      </c>
      <c r="O47" s="335">
        <f>SUM(O29:O46)</f>
        <v>30</v>
      </c>
      <c r="P47" s="338" t="s">
        <v>119</v>
      </c>
      <c r="Q47" s="337">
        <f>SUM(Q29:Q46)</f>
        <v>32</v>
      </c>
      <c r="R47" s="336">
        <f>SUM(R29:R46)</f>
        <v>29</v>
      </c>
      <c r="S47" s="336">
        <f>SUM(S29:S46)</f>
        <v>32</v>
      </c>
      <c r="T47" s="335">
        <f>SUM(T29:T46)</f>
        <v>27</v>
      </c>
      <c r="U47" s="338" t="s">
        <v>119</v>
      </c>
      <c r="V47" s="337">
        <f>SUM(V29:V46)</f>
        <v>29</v>
      </c>
      <c r="W47" s="336">
        <f>SUM(W29:W46)</f>
        <v>36</v>
      </c>
      <c r="X47" s="336">
        <f>SUM(X29:X46)</f>
        <v>29</v>
      </c>
      <c r="Y47" s="335">
        <f>SUM(Y29:Y46)</f>
        <v>28</v>
      </c>
      <c r="Z47" s="338" t="s">
        <v>119</v>
      </c>
      <c r="AA47" s="337">
        <f>SUM(AA29:AA46)</f>
        <v>32</v>
      </c>
      <c r="AB47" s="336">
        <f>SUM(AB29:AB46)</f>
        <v>31</v>
      </c>
      <c r="AC47" s="336">
        <f>SUM(AC29:AC46)</f>
        <v>31</v>
      </c>
      <c r="AD47" s="335">
        <f>SUM(AD29:AD46)</f>
        <v>35</v>
      </c>
      <c r="AE47" s="323" t="s">
        <v>119</v>
      </c>
      <c r="AF47" s="322">
        <f>SUM(AF29:AF46)</f>
        <v>0</v>
      </c>
      <c r="AG47" s="322">
        <f>SUM(AG29:AG46)</f>
        <v>0</v>
      </c>
      <c r="AH47" s="322">
        <f>SUM(AH29:AH46)</f>
        <v>0</v>
      </c>
      <c r="AI47" s="321">
        <f>SUM(AI29:AI46)</f>
        <v>0</v>
      </c>
    </row>
    <row r="48" spans="1:35" ht="14.25" thickBot="1" thickTop="1">
      <c r="A48" s="334"/>
      <c r="B48" s="333"/>
      <c r="C48" s="333"/>
      <c r="D48" s="333"/>
      <c r="E48" s="332">
        <f>SUM(B47:E47)</f>
        <v>133</v>
      </c>
      <c r="F48" s="334"/>
      <c r="G48" s="333"/>
      <c r="H48" s="333"/>
      <c r="I48" s="333"/>
      <c r="J48" s="332">
        <f>SUM(G47:J47)</f>
        <v>128</v>
      </c>
      <c r="K48" s="334"/>
      <c r="L48" s="333"/>
      <c r="M48" s="333"/>
      <c r="N48" s="333"/>
      <c r="O48" s="332">
        <f>SUM(L47:O47)</f>
        <v>121</v>
      </c>
      <c r="P48" s="334"/>
      <c r="Q48" s="333"/>
      <c r="R48" s="333"/>
      <c r="S48" s="333"/>
      <c r="T48" s="332">
        <f>SUM(Q47:T47)</f>
        <v>120</v>
      </c>
      <c r="U48" s="334"/>
      <c r="V48" s="333"/>
      <c r="W48" s="333"/>
      <c r="X48" s="333"/>
      <c r="Y48" s="332">
        <f>SUM(V47:Y47)</f>
        <v>122</v>
      </c>
      <c r="Z48" s="334"/>
      <c r="AA48" s="333"/>
      <c r="AB48" s="333"/>
      <c r="AC48" s="333"/>
      <c r="AD48" s="332">
        <f>SUM(AA47:AD47)</f>
        <v>129</v>
      </c>
      <c r="AE48" s="320"/>
      <c r="AI48" s="319">
        <f>SUM(AF47:AI47)</f>
        <v>0</v>
      </c>
    </row>
    <row r="49" spans="1:35" ht="12.75" hidden="1">
      <c r="A49" s="318"/>
      <c r="B49" s="157">
        <v>1</v>
      </c>
      <c r="C49" s="157">
        <v>1</v>
      </c>
      <c r="D49" s="157">
        <v>1</v>
      </c>
      <c r="E49" s="317">
        <v>1</v>
      </c>
      <c r="F49" s="318"/>
      <c r="G49" s="157">
        <v>1</v>
      </c>
      <c r="H49" s="157">
        <v>1</v>
      </c>
      <c r="I49" s="157">
        <v>1</v>
      </c>
      <c r="J49" s="317">
        <v>1</v>
      </c>
      <c r="K49" s="318"/>
      <c r="L49" s="157">
        <v>1</v>
      </c>
      <c r="M49" s="157">
        <v>1</v>
      </c>
      <c r="N49" s="157">
        <v>1</v>
      </c>
      <c r="O49" s="317">
        <v>1</v>
      </c>
      <c r="P49" s="318"/>
      <c r="Q49" s="157">
        <v>1</v>
      </c>
      <c r="R49" s="157">
        <v>1</v>
      </c>
      <c r="S49" s="157">
        <v>1</v>
      </c>
      <c r="T49" s="317">
        <v>1</v>
      </c>
      <c r="U49" s="318"/>
      <c r="V49" s="157">
        <v>1</v>
      </c>
      <c r="W49" s="157">
        <v>1</v>
      </c>
      <c r="X49" s="157">
        <v>1</v>
      </c>
      <c r="Y49" s="317">
        <v>1</v>
      </c>
      <c r="Z49" s="318"/>
      <c r="AA49" s="157">
        <v>1</v>
      </c>
      <c r="AB49" s="157">
        <v>1</v>
      </c>
      <c r="AC49" s="157">
        <v>1</v>
      </c>
      <c r="AD49" s="317">
        <v>1</v>
      </c>
      <c r="AE49" s="318"/>
      <c r="AF49" s="157">
        <v>1</v>
      </c>
      <c r="AG49" s="157">
        <v>1</v>
      </c>
      <c r="AH49" s="157">
        <v>1</v>
      </c>
      <c r="AI49" s="317">
        <v>1</v>
      </c>
    </row>
    <row r="51" ht="13.5" thickBot="1">
      <c r="A51" s="331" t="s">
        <v>224</v>
      </c>
    </row>
    <row r="52" spans="1:42" ht="12.75">
      <c r="A52" s="357"/>
      <c r="B52" s="356" t="s">
        <v>223</v>
      </c>
      <c r="C52" s="355"/>
      <c r="D52" s="355"/>
      <c r="E52" s="354"/>
      <c r="F52" s="357"/>
      <c r="G52" s="356" t="s">
        <v>222</v>
      </c>
      <c r="H52" s="355"/>
      <c r="I52" s="355"/>
      <c r="J52" s="354"/>
      <c r="K52" s="357"/>
      <c r="L52" s="356" t="s">
        <v>221</v>
      </c>
      <c r="M52" s="355"/>
      <c r="N52" s="355"/>
      <c r="O52" s="354"/>
      <c r="P52" s="357"/>
      <c r="Q52" s="356" t="s">
        <v>220</v>
      </c>
      <c r="R52" s="355"/>
      <c r="S52" s="355"/>
      <c r="T52" s="354"/>
      <c r="U52" s="357"/>
      <c r="V52" s="356" t="s">
        <v>219</v>
      </c>
      <c r="W52" s="355"/>
      <c r="X52" s="355"/>
      <c r="Y52" s="354"/>
      <c r="Z52" s="357"/>
      <c r="AA52" s="356" t="s">
        <v>158</v>
      </c>
      <c r="AB52" s="355"/>
      <c r="AC52" s="355"/>
      <c r="AD52" s="354"/>
      <c r="AE52" s="330"/>
      <c r="AF52" s="329" t="s">
        <v>206</v>
      </c>
      <c r="AG52" s="329"/>
      <c r="AH52" s="329"/>
      <c r="AI52" s="328"/>
      <c r="AJ52" s="327"/>
      <c r="AK52" s="327"/>
      <c r="AL52" s="327"/>
      <c r="AN52" s="327"/>
      <c r="AO52" s="327"/>
      <c r="AP52" s="327"/>
    </row>
    <row r="53" spans="1:35" ht="12.75">
      <c r="A53" s="353" t="s">
        <v>205</v>
      </c>
      <c r="B53" s="352">
        <v>1</v>
      </c>
      <c r="C53" s="351">
        <v>2</v>
      </c>
      <c r="D53" s="351">
        <v>3</v>
      </c>
      <c r="E53" s="350">
        <v>4</v>
      </c>
      <c r="F53" s="353" t="s">
        <v>205</v>
      </c>
      <c r="G53" s="352">
        <v>1</v>
      </c>
      <c r="H53" s="351">
        <v>2</v>
      </c>
      <c r="I53" s="351">
        <v>3</v>
      </c>
      <c r="J53" s="350">
        <v>4</v>
      </c>
      <c r="K53" s="353" t="s">
        <v>205</v>
      </c>
      <c r="L53" s="352">
        <v>1</v>
      </c>
      <c r="M53" s="351">
        <v>2</v>
      </c>
      <c r="N53" s="351">
        <v>3</v>
      </c>
      <c r="O53" s="350">
        <v>4</v>
      </c>
      <c r="P53" s="353" t="s">
        <v>205</v>
      </c>
      <c r="Q53" s="352">
        <v>1</v>
      </c>
      <c r="R53" s="351">
        <v>2</v>
      </c>
      <c r="S53" s="351">
        <v>3</v>
      </c>
      <c r="T53" s="350">
        <v>4</v>
      </c>
      <c r="U53" s="353" t="s">
        <v>205</v>
      </c>
      <c r="V53" s="352">
        <v>1</v>
      </c>
      <c r="W53" s="351">
        <v>2</v>
      </c>
      <c r="X53" s="351">
        <v>3</v>
      </c>
      <c r="Y53" s="350">
        <v>4</v>
      </c>
      <c r="Z53" s="353" t="s">
        <v>205</v>
      </c>
      <c r="AA53" s="352">
        <v>1</v>
      </c>
      <c r="AB53" s="351">
        <v>2</v>
      </c>
      <c r="AC53" s="351">
        <v>3</v>
      </c>
      <c r="AD53" s="350">
        <v>4</v>
      </c>
      <c r="AE53" s="326" t="s">
        <v>205</v>
      </c>
      <c r="AF53" s="325">
        <v>1</v>
      </c>
      <c r="AG53" s="325">
        <v>2</v>
      </c>
      <c r="AH53" s="325">
        <v>3</v>
      </c>
      <c r="AI53" s="324">
        <v>4</v>
      </c>
    </row>
    <row r="54" spans="1:35" ht="12.75">
      <c r="A54" s="346">
        <v>1</v>
      </c>
      <c r="B54" s="349">
        <v>2</v>
      </c>
      <c r="C54" s="348">
        <v>1</v>
      </c>
      <c r="D54" s="348">
        <v>2</v>
      </c>
      <c r="E54" s="347">
        <v>2</v>
      </c>
      <c r="F54" s="346">
        <v>1</v>
      </c>
      <c r="G54" s="349">
        <v>2</v>
      </c>
      <c r="H54" s="348">
        <v>1</v>
      </c>
      <c r="I54" s="348">
        <v>1</v>
      </c>
      <c r="J54" s="347">
        <v>1</v>
      </c>
      <c r="K54" s="346">
        <v>1</v>
      </c>
      <c r="L54" s="349">
        <v>1</v>
      </c>
      <c r="M54" s="348">
        <v>2</v>
      </c>
      <c r="N54" s="348">
        <v>1</v>
      </c>
      <c r="O54" s="347">
        <v>2</v>
      </c>
      <c r="P54" s="346">
        <v>1</v>
      </c>
      <c r="Q54" s="349">
        <v>2</v>
      </c>
      <c r="R54" s="348">
        <v>2</v>
      </c>
      <c r="S54" s="348">
        <v>2</v>
      </c>
      <c r="T54" s="347">
        <v>2</v>
      </c>
      <c r="U54" s="346">
        <v>1</v>
      </c>
      <c r="V54" s="349">
        <v>2</v>
      </c>
      <c r="W54" s="348">
        <v>2</v>
      </c>
      <c r="X54" s="348">
        <v>1</v>
      </c>
      <c r="Y54" s="347">
        <v>2</v>
      </c>
      <c r="Z54" s="346">
        <v>1</v>
      </c>
      <c r="AA54" s="349">
        <v>1</v>
      </c>
      <c r="AB54" s="348">
        <v>2</v>
      </c>
      <c r="AC54" s="348">
        <v>2</v>
      </c>
      <c r="AD54" s="347">
        <v>2</v>
      </c>
      <c r="AE54" s="320">
        <v>1</v>
      </c>
      <c r="AI54" s="319"/>
    </row>
    <row r="55" spans="1:35" ht="12.75">
      <c r="A55" s="346">
        <v>2</v>
      </c>
      <c r="B55" s="345">
        <v>3</v>
      </c>
      <c r="C55" s="344">
        <v>1</v>
      </c>
      <c r="D55" s="344">
        <v>2</v>
      </c>
      <c r="E55" s="343">
        <v>2</v>
      </c>
      <c r="F55" s="346">
        <v>2</v>
      </c>
      <c r="G55" s="345">
        <v>1</v>
      </c>
      <c r="H55" s="344">
        <v>2</v>
      </c>
      <c r="I55" s="344">
        <v>1</v>
      </c>
      <c r="J55" s="343">
        <v>2</v>
      </c>
      <c r="K55" s="346">
        <v>2</v>
      </c>
      <c r="L55" s="345">
        <v>1</v>
      </c>
      <c r="M55" s="344">
        <v>1</v>
      </c>
      <c r="N55" s="344">
        <v>1</v>
      </c>
      <c r="O55" s="343">
        <v>1</v>
      </c>
      <c r="P55" s="346">
        <v>2</v>
      </c>
      <c r="Q55" s="345">
        <v>1</v>
      </c>
      <c r="R55" s="344">
        <v>3</v>
      </c>
      <c r="S55" s="344">
        <v>2</v>
      </c>
      <c r="T55" s="343">
        <v>2</v>
      </c>
      <c r="U55" s="346">
        <v>2</v>
      </c>
      <c r="V55" s="345">
        <v>1</v>
      </c>
      <c r="W55" s="344">
        <v>2</v>
      </c>
      <c r="X55" s="344">
        <v>1</v>
      </c>
      <c r="Y55" s="343">
        <v>1</v>
      </c>
      <c r="Z55" s="346">
        <v>2</v>
      </c>
      <c r="AA55" s="345">
        <v>2</v>
      </c>
      <c r="AB55" s="344">
        <v>1</v>
      </c>
      <c r="AC55" s="344">
        <v>1</v>
      </c>
      <c r="AD55" s="343">
        <v>2</v>
      </c>
      <c r="AE55" s="320">
        <v>2</v>
      </c>
      <c r="AI55" s="319"/>
    </row>
    <row r="56" spans="1:35" ht="12.75">
      <c r="A56" s="346">
        <v>3</v>
      </c>
      <c r="B56" s="345">
        <v>1</v>
      </c>
      <c r="C56" s="344">
        <v>2</v>
      </c>
      <c r="D56" s="344">
        <v>1</v>
      </c>
      <c r="E56" s="343">
        <v>1</v>
      </c>
      <c r="F56" s="346">
        <v>3</v>
      </c>
      <c r="G56" s="345">
        <v>1</v>
      </c>
      <c r="H56" s="344">
        <v>1</v>
      </c>
      <c r="I56" s="344">
        <v>2</v>
      </c>
      <c r="J56" s="343">
        <v>2</v>
      </c>
      <c r="K56" s="346">
        <v>3</v>
      </c>
      <c r="L56" s="345">
        <v>1</v>
      </c>
      <c r="M56" s="344">
        <v>1</v>
      </c>
      <c r="N56" s="344">
        <v>1</v>
      </c>
      <c r="O56" s="343">
        <v>1</v>
      </c>
      <c r="P56" s="346">
        <v>3</v>
      </c>
      <c r="Q56" s="345">
        <v>1</v>
      </c>
      <c r="R56" s="344">
        <v>2</v>
      </c>
      <c r="S56" s="344">
        <v>1</v>
      </c>
      <c r="T56" s="343">
        <v>2</v>
      </c>
      <c r="U56" s="346">
        <v>3</v>
      </c>
      <c r="V56" s="345">
        <v>1</v>
      </c>
      <c r="W56" s="344">
        <v>2</v>
      </c>
      <c r="X56" s="344">
        <v>2</v>
      </c>
      <c r="Y56" s="343">
        <v>1</v>
      </c>
      <c r="Z56" s="346">
        <v>3</v>
      </c>
      <c r="AA56" s="345">
        <v>1</v>
      </c>
      <c r="AB56" s="344">
        <v>1</v>
      </c>
      <c r="AC56" s="344">
        <v>1</v>
      </c>
      <c r="AD56" s="343">
        <v>1</v>
      </c>
      <c r="AE56" s="320">
        <v>3</v>
      </c>
      <c r="AI56" s="319"/>
    </row>
    <row r="57" spans="1:35" ht="12.75">
      <c r="A57" s="346">
        <v>4</v>
      </c>
      <c r="B57" s="345">
        <v>1</v>
      </c>
      <c r="C57" s="344">
        <v>2</v>
      </c>
      <c r="D57" s="344">
        <v>2</v>
      </c>
      <c r="E57" s="343">
        <v>3</v>
      </c>
      <c r="F57" s="346">
        <v>4</v>
      </c>
      <c r="G57" s="345">
        <v>2</v>
      </c>
      <c r="H57" s="344">
        <v>1</v>
      </c>
      <c r="I57" s="344">
        <v>2</v>
      </c>
      <c r="J57" s="343">
        <v>3</v>
      </c>
      <c r="K57" s="346">
        <v>4</v>
      </c>
      <c r="L57" s="345">
        <v>2</v>
      </c>
      <c r="M57" s="344">
        <v>2</v>
      </c>
      <c r="N57" s="344">
        <v>1</v>
      </c>
      <c r="O57" s="343">
        <v>2</v>
      </c>
      <c r="P57" s="346">
        <v>4</v>
      </c>
      <c r="Q57" s="345">
        <v>2</v>
      </c>
      <c r="R57" s="344">
        <v>2</v>
      </c>
      <c r="S57" s="344">
        <v>2</v>
      </c>
      <c r="T57" s="343">
        <v>1</v>
      </c>
      <c r="U57" s="346">
        <v>4</v>
      </c>
      <c r="V57" s="345">
        <v>2</v>
      </c>
      <c r="W57" s="344">
        <v>3</v>
      </c>
      <c r="X57" s="344">
        <v>3</v>
      </c>
      <c r="Y57" s="343">
        <v>1</v>
      </c>
      <c r="Z57" s="346">
        <v>4</v>
      </c>
      <c r="AA57" s="345">
        <v>2</v>
      </c>
      <c r="AB57" s="344">
        <v>3</v>
      </c>
      <c r="AC57" s="344">
        <v>2</v>
      </c>
      <c r="AD57" s="343">
        <v>2</v>
      </c>
      <c r="AE57" s="320">
        <v>4</v>
      </c>
      <c r="AI57" s="319"/>
    </row>
    <row r="58" spans="1:35" ht="12.75">
      <c r="A58" s="346">
        <v>5</v>
      </c>
      <c r="B58" s="345">
        <v>3</v>
      </c>
      <c r="C58" s="344">
        <v>2</v>
      </c>
      <c r="D58" s="344">
        <v>2</v>
      </c>
      <c r="E58" s="343">
        <v>2</v>
      </c>
      <c r="F58" s="346">
        <v>5</v>
      </c>
      <c r="G58" s="345">
        <v>2</v>
      </c>
      <c r="H58" s="344">
        <v>2</v>
      </c>
      <c r="I58" s="344">
        <v>2</v>
      </c>
      <c r="J58" s="343">
        <v>2</v>
      </c>
      <c r="K58" s="346">
        <v>5</v>
      </c>
      <c r="L58" s="345">
        <v>2</v>
      </c>
      <c r="M58" s="344">
        <v>2</v>
      </c>
      <c r="N58" s="344">
        <v>2</v>
      </c>
      <c r="O58" s="343">
        <v>1</v>
      </c>
      <c r="P58" s="346">
        <v>5</v>
      </c>
      <c r="Q58" s="345">
        <v>2</v>
      </c>
      <c r="R58" s="344">
        <v>2</v>
      </c>
      <c r="S58" s="344">
        <v>2</v>
      </c>
      <c r="T58" s="343">
        <v>2</v>
      </c>
      <c r="U58" s="346">
        <v>5</v>
      </c>
      <c r="V58" s="345">
        <v>1</v>
      </c>
      <c r="W58" s="344">
        <v>2</v>
      </c>
      <c r="X58" s="344">
        <v>3</v>
      </c>
      <c r="Y58" s="343">
        <v>1</v>
      </c>
      <c r="Z58" s="346">
        <v>5</v>
      </c>
      <c r="AA58" s="345">
        <v>2</v>
      </c>
      <c r="AB58" s="344">
        <v>2</v>
      </c>
      <c r="AC58" s="344">
        <v>2</v>
      </c>
      <c r="AD58" s="343">
        <v>1</v>
      </c>
      <c r="AE58" s="320">
        <v>5</v>
      </c>
      <c r="AI58" s="319"/>
    </row>
    <row r="59" spans="1:35" ht="12.75">
      <c r="A59" s="346">
        <v>6</v>
      </c>
      <c r="B59" s="345">
        <v>2</v>
      </c>
      <c r="C59" s="344">
        <v>2</v>
      </c>
      <c r="D59" s="344">
        <v>2</v>
      </c>
      <c r="E59" s="343">
        <v>2</v>
      </c>
      <c r="F59" s="346">
        <v>6</v>
      </c>
      <c r="G59" s="345">
        <v>2</v>
      </c>
      <c r="H59" s="344">
        <v>2</v>
      </c>
      <c r="I59" s="344">
        <v>2</v>
      </c>
      <c r="J59" s="343">
        <v>2</v>
      </c>
      <c r="K59" s="346">
        <v>6</v>
      </c>
      <c r="L59" s="345">
        <v>2</v>
      </c>
      <c r="M59" s="344">
        <v>2</v>
      </c>
      <c r="N59" s="344">
        <v>2</v>
      </c>
      <c r="O59" s="343">
        <v>2</v>
      </c>
      <c r="P59" s="346">
        <v>6</v>
      </c>
      <c r="Q59" s="345">
        <v>2</v>
      </c>
      <c r="R59" s="344">
        <v>2</v>
      </c>
      <c r="S59" s="344">
        <v>2</v>
      </c>
      <c r="T59" s="343">
        <v>2</v>
      </c>
      <c r="U59" s="346">
        <v>6</v>
      </c>
      <c r="V59" s="345">
        <v>2</v>
      </c>
      <c r="W59" s="344">
        <v>2</v>
      </c>
      <c r="X59" s="344">
        <v>2</v>
      </c>
      <c r="Y59" s="343">
        <v>2</v>
      </c>
      <c r="Z59" s="346">
        <v>6</v>
      </c>
      <c r="AA59" s="345">
        <v>2</v>
      </c>
      <c r="AB59" s="344">
        <v>2</v>
      </c>
      <c r="AC59" s="344">
        <v>2</v>
      </c>
      <c r="AD59" s="343">
        <v>2</v>
      </c>
      <c r="AE59" s="320">
        <v>6</v>
      </c>
      <c r="AI59" s="319"/>
    </row>
    <row r="60" spans="1:35" ht="12.75">
      <c r="A60" s="346">
        <v>7</v>
      </c>
      <c r="B60" s="345">
        <v>2</v>
      </c>
      <c r="C60" s="344">
        <v>1</v>
      </c>
      <c r="D60" s="344">
        <v>1</v>
      </c>
      <c r="E60" s="343">
        <v>2</v>
      </c>
      <c r="F60" s="346">
        <v>7</v>
      </c>
      <c r="G60" s="345">
        <v>1</v>
      </c>
      <c r="H60" s="344">
        <v>1</v>
      </c>
      <c r="I60" s="344">
        <v>1</v>
      </c>
      <c r="J60" s="343">
        <v>1</v>
      </c>
      <c r="K60" s="346">
        <v>7</v>
      </c>
      <c r="L60" s="345">
        <v>4</v>
      </c>
      <c r="M60" s="344">
        <v>3</v>
      </c>
      <c r="N60" s="344">
        <v>1</v>
      </c>
      <c r="O60" s="343">
        <v>1</v>
      </c>
      <c r="P60" s="346">
        <v>7</v>
      </c>
      <c r="Q60" s="345">
        <v>1</v>
      </c>
      <c r="R60" s="344">
        <v>1</v>
      </c>
      <c r="S60" s="344">
        <v>1</v>
      </c>
      <c r="T60" s="343">
        <v>2</v>
      </c>
      <c r="U60" s="346">
        <v>7</v>
      </c>
      <c r="V60" s="345">
        <v>2</v>
      </c>
      <c r="W60" s="344">
        <v>1</v>
      </c>
      <c r="X60" s="344">
        <v>1</v>
      </c>
      <c r="Y60" s="343">
        <v>1</v>
      </c>
      <c r="Z60" s="346">
        <v>7</v>
      </c>
      <c r="AA60" s="345">
        <v>1</v>
      </c>
      <c r="AB60" s="344">
        <v>1</v>
      </c>
      <c r="AC60" s="344">
        <v>1</v>
      </c>
      <c r="AD60" s="343">
        <v>2</v>
      </c>
      <c r="AE60" s="320">
        <v>7</v>
      </c>
      <c r="AI60" s="319"/>
    </row>
    <row r="61" spans="1:35" ht="12.75">
      <c r="A61" s="346">
        <v>8</v>
      </c>
      <c r="B61" s="345">
        <v>2</v>
      </c>
      <c r="C61" s="344">
        <v>2</v>
      </c>
      <c r="D61" s="344">
        <v>2</v>
      </c>
      <c r="E61" s="343">
        <v>2</v>
      </c>
      <c r="F61" s="346">
        <v>8</v>
      </c>
      <c r="G61" s="345">
        <v>2</v>
      </c>
      <c r="H61" s="344">
        <v>2</v>
      </c>
      <c r="I61" s="344">
        <v>2</v>
      </c>
      <c r="J61" s="343">
        <v>2</v>
      </c>
      <c r="K61" s="346">
        <v>8</v>
      </c>
      <c r="L61" s="345">
        <v>2</v>
      </c>
      <c r="M61" s="344">
        <v>2</v>
      </c>
      <c r="N61" s="344">
        <v>2</v>
      </c>
      <c r="O61" s="343">
        <v>2</v>
      </c>
      <c r="P61" s="346">
        <v>8</v>
      </c>
      <c r="Q61" s="345">
        <v>2</v>
      </c>
      <c r="R61" s="344">
        <v>3</v>
      </c>
      <c r="S61" s="344">
        <v>2</v>
      </c>
      <c r="T61" s="343">
        <v>2</v>
      </c>
      <c r="U61" s="346">
        <v>8</v>
      </c>
      <c r="V61" s="345">
        <v>2</v>
      </c>
      <c r="W61" s="344">
        <v>2</v>
      </c>
      <c r="X61" s="344">
        <v>2</v>
      </c>
      <c r="Y61" s="343">
        <v>3</v>
      </c>
      <c r="Z61" s="346">
        <v>8</v>
      </c>
      <c r="AA61" s="345">
        <v>2</v>
      </c>
      <c r="AB61" s="344">
        <v>2</v>
      </c>
      <c r="AC61" s="344">
        <v>2</v>
      </c>
      <c r="AD61" s="343">
        <v>1</v>
      </c>
      <c r="AE61" s="320">
        <v>8</v>
      </c>
      <c r="AI61" s="319"/>
    </row>
    <row r="62" spans="1:35" ht="12.75">
      <c r="A62" s="346">
        <v>9</v>
      </c>
      <c r="B62" s="345">
        <v>2</v>
      </c>
      <c r="C62" s="344">
        <v>2</v>
      </c>
      <c r="D62" s="344">
        <v>2</v>
      </c>
      <c r="E62" s="343">
        <v>2</v>
      </c>
      <c r="F62" s="346">
        <v>9</v>
      </c>
      <c r="G62" s="345">
        <v>2</v>
      </c>
      <c r="H62" s="344">
        <v>2</v>
      </c>
      <c r="I62" s="344">
        <v>2</v>
      </c>
      <c r="J62" s="343">
        <v>2</v>
      </c>
      <c r="K62" s="346">
        <v>9</v>
      </c>
      <c r="L62" s="345">
        <v>2</v>
      </c>
      <c r="M62" s="344">
        <v>2</v>
      </c>
      <c r="N62" s="344">
        <v>2</v>
      </c>
      <c r="O62" s="343">
        <v>2</v>
      </c>
      <c r="P62" s="346">
        <v>9</v>
      </c>
      <c r="Q62" s="345">
        <v>2</v>
      </c>
      <c r="R62" s="344">
        <v>2</v>
      </c>
      <c r="S62" s="344">
        <v>2</v>
      </c>
      <c r="T62" s="343">
        <v>3</v>
      </c>
      <c r="U62" s="346">
        <v>9</v>
      </c>
      <c r="V62" s="345">
        <v>2</v>
      </c>
      <c r="W62" s="344">
        <v>2</v>
      </c>
      <c r="X62" s="344">
        <v>3</v>
      </c>
      <c r="Y62" s="343">
        <v>2</v>
      </c>
      <c r="Z62" s="346">
        <v>9</v>
      </c>
      <c r="AA62" s="345">
        <v>2</v>
      </c>
      <c r="AB62" s="344">
        <v>1</v>
      </c>
      <c r="AC62" s="344">
        <v>2</v>
      </c>
      <c r="AD62" s="343">
        <v>2</v>
      </c>
      <c r="AE62" s="320">
        <v>9</v>
      </c>
      <c r="AI62" s="319"/>
    </row>
    <row r="63" spans="1:35" ht="12.75">
      <c r="A63" s="346">
        <v>10</v>
      </c>
      <c r="B63" s="345">
        <v>2</v>
      </c>
      <c r="C63" s="344">
        <v>1</v>
      </c>
      <c r="D63" s="344">
        <v>1</v>
      </c>
      <c r="E63" s="343">
        <v>2</v>
      </c>
      <c r="F63" s="346">
        <v>10</v>
      </c>
      <c r="G63" s="345">
        <v>1</v>
      </c>
      <c r="H63" s="344">
        <v>2</v>
      </c>
      <c r="I63" s="344">
        <v>2</v>
      </c>
      <c r="J63" s="343">
        <v>1</v>
      </c>
      <c r="K63" s="346">
        <v>10</v>
      </c>
      <c r="L63" s="345">
        <v>2</v>
      </c>
      <c r="M63" s="344">
        <v>2</v>
      </c>
      <c r="N63" s="344">
        <v>1</v>
      </c>
      <c r="O63" s="343">
        <v>2</v>
      </c>
      <c r="P63" s="346">
        <v>10</v>
      </c>
      <c r="Q63" s="345">
        <v>2</v>
      </c>
      <c r="R63" s="344">
        <v>1</v>
      </c>
      <c r="S63" s="344">
        <v>2</v>
      </c>
      <c r="T63" s="343">
        <v>2</v>
      </c>
      <c r="U63" s="346">
        <v>10</v>
      </c>
      <c r="V63" s="345">
        <v>2</v>
      </c>
      <c r="W63" s="344">
        <v>2</v>
      </c>
      <c r="X63" s="344">
        <v>1</v>
      </c>
      <c r="Y63" s="343">
        <v>2</v>
      </c>
      <c r="Z63" s="346">
        <v>10</v>
      </c>
      <c r="AA63" s="345">
        <v>2</v>
      </c>
      <c r="AB63" s="344">
        <v>1</v>
      </c>
      <c r="AC63" s="344">
        <v>2</v>
      </c>
      <c r="AD63" s="343">
        <v>3</v>
      </c>
      <c r="AE63" s="320">
        <v>10</v>
      </c>
      <c r="AI63" s="319"/>
    </row>
    <row r="64" spans="1:35" ht="12.75">
      <c r="A64" s="346">
        <v>11</v>
      </c>
      <c r="B64" s="345">
        <v>1</v>
      </c>
      <c r="C64" s="344">
        <v>1</v>
      </c>
      <c r="D64" s="344">
        <v>1</v>
      </c>
      <c r="E64" s="343">
        <v>1</v>
      </c>
      <c r="F64" s="346">
        <v>11</v>
      </c>
      <c r="G64" s="345">
        <v>1</v>
      </c>
      <c r="H64" s="344">
        <v>1</v>
      </c>
      <c r="I64" s="344">
        <v>1</v>
      </c>
      <c r="J64" s="343">
        <v>1</v>
      </c>
      <c r="K64" s="346">
        <v>11</v>
      </c>
      <c r="L64" s="345">
        <v>1</v>
      </c>
      <c r="M64" s="344">
        <v>1</v>
      </c>
      <c r="N64" s="344">
        <v>1</v>
      </c>
      <c r="O64" s="343">
        <v>1</v>
      </c>
      <c r="P64" s="346">
        <v>11</v>
      </c>
      <c r="Q64" s="345">
        <v>2</v>
      </c>
      <c r="R64" s="344">
        <v>1</v>
      </c>
      <c r="S64" s="344">
        <v>1</v>
      </c>
      <c r="T64" s="343">
        <v>1</v>
      </c>
      <c r="U64" s="346">
        <v>11</v>
      </c>
      <c r="V64" s="345">
        <v>1</v>
      </c>
      <c r="W64" s="344">
        <v>1</v>
      </c>
      <c r="X64" s="344">
        <v>1</v>
      </c>
      <c r="Y64" s="343">
        <v>1</v>
      </c>
      <c r="Z64" s="346">
        <v>11</v>
      </c>
      <c r="AA64" s="345">
        <v>1</v>
      </c>
      <c r="AB64" s="344">
        <v>1</v>
      </c>
      <c r="AC64" s="344">
        <v>1</v>
      </c>
      <c r="AD64" s="343">
        <v>1</v>
      </c>
      <c r="AE64" s="320">
        <v>11</v>
      </c>
      <c r="AI64" s="319"/>
    </row>
    <row r="65" spans="1:35" ht="12.75">
      <c r="A65" s="346">
        <v>12</v>
      </c>
      <c r="B65" s="345">
        <v>2</v>
      </c>
      <c r="C65" s="344">
        <v>1</v>
      </c>
      <c r="D65" s="344">
        <v>1</v>
      </c>
      <c r="E65" s="343">
        <v>1</v>
      </c>
      <c r="F65" s="346">
        <v>12</v>
      </c>
      <c r="G65" s="345">
        <v>2</v>
      </c>
      <c r="H65" s="344">
        <v>2</v>
      </c>
      <c r="I65" s="344">
        <v>2</v>
      </c>
      <c r="J65" s="343">
        <v>2</v>
      </c>
      <c r="K65" s="346">
        <v>12</v>
      </c>
      <c r="L65" s="345">
        <v>2</v>
      </c>
      <c r="M65" s="344">
        <v>2</v>
      </c>
      <c r="N65" s="344">
        <v>1</v>
      </c>
      <c r="O65" s="343">
        <v>1</v>
      </c>
      <c r="P65" s="346">
        <v>12</v>
      </c>
      <c r="Q65" s="345">
        <v>1</v>
      </c>
      <c r="R65" s="344">
        <v>1</v>
      </c>
      <c r="S65" s="344">
        <v>1</v>
      </c>
      <c r="T65" s="343">
        <v>1</v>
      </c>
      <c r="U65" s="346">
        <v>12</v>
      </c>
      <c r="V65" s="345">
        <v>2</v>
      </c>
      <c r="W65" s="344">
        <v>1</v>
      </c>
      <c r="X65" s="344">
        <v>2</v>
      </c>
      <c r="Y65" s="343">
        <v>1</v>
      </c>
      <c r="Z65" s="346">
        <v>12</v>
      </c>
      <c r="AA65" s="345">
        <v>2</v>
      </c>
      <c r="AB65" s="344">
        <v>1</v>
      </c>
      <c r="AC65" s="344">
        <v>2</v>
      </c>
      <c r="AD65" s="343">
        <v>1</v>
      </c>
      <c r="AE65" s="320">
        <v>12</v>
      </c>
      <c r="AI65" s="319"/>
    </row>
    <row r="66" spans="1:35" ht="12.75">
      <c r="A66" s="346">
        <v>13</v>
      </c>
      <c r="B66" s="345">
        <v>2</v>
      </c>
      <c r="C66" s="344">
        <v>2</v>
      </c>
      <c r="D66" s="344">
        <v>2</v>
      </c>
      <c r="E66" s="343">
        <v>2</v>
      </c>
      <c r="F66" s="346">
        <v>13</v>
      </c>
      <c r="G66" s="345">
        <v>2</v>
      </c>
      <c r="H66" s="344">
        <v>2</v>
      </c>
      <c r="I66" s="344">
        <v>2</v>
      </c>
      <c r="J66" s="343">
        <v>2</v>
      </c>
      <c r="K66" s="346">
        <v>13</v>
      </c>
      <c r="L66" s="345">
        <v>2</v>
      </c>
      <c r="M66" s="344">
        <v>2</v>
      </c>
      <c r="N66" s="344">
        <v>2</v>
      </c>
      <c r="O66" s="343">
        <v>2</v>
      </c>
      <c r="P66" s="346">
        <v>13</v>
      </c>
      <c r="Q66" s="345">
        <v>3</v>
      </c>
      <c r="R66" s="344">
        <v>2</v>
      </c>
      <c r="S66" s="344">
        <v>2</v>
      </c>
      <c r="T66" s="343">
        <v>2</v>
      </c>
      <c r="U66" s="346">
        <v>13</v>
      </c>
      <c r="V66" s="345">
        <v>2</v>
      </c>
      <c r="W66" s="344">
        <v>2</v>
      </c>
      <c r="X66" s="344">
        <v>1</v>
      </c>
      <c r="Y66" s="343">
        <v>1</v>
      </c>
      <c r="Z66" s="346">
        <v>13</v>
      </c>
      <c r="AA66" s="345">
        <v>2</v>
      </c>
      <c r="AB66" s="344">
        <v>2</v>
      </c>
      <c r="AC66" s="344">
        <v>2</v>
      </c>
      <c r="AD66" s="343">
        <v>2</v>
      </c>
      <c r="AE66" s="320">
        <v>13</v>
      </c>
      <c r="AI66" s="319"/>
    </row>
    <row r="67" spans="1:35" ht="12.75">
      <c r="A67" s="346">
        <v>14</v>
      </c>
      <c r="B67" s="345">
        <v>3</v>
      </c>
      <c r="C67" s="344">
        <v>2</v>
      </c>
      <c r="D67" s="344">
        <v>1</v>
      </c>
      <c r="E67" s="343">
        <v>2</v>
      </c>
      <c r="F67" s="346">
        <v>14</v>
      </c>
      <c r="G67" s="345">
        <v>1</v>
      </c>
      <c r="H67" s="344">
        <v>2</v>
      </c>
      <c r="I67" s="344">
        <v>2</v>
      </c>
      <c r="J67" s="343">
        <v>2</v>
      </c>
      <c r="K67" s="346">
        <v>14</v>
      </c>
      <c r="L67" s="345">
        <v>2</v>
      </c>
      <c r="M67" s="344">
        <v>2</v>
      </c>
      <c r="N67" s="344">
        <v>2</v>
      </c>
      <c r="O67" s="343">
        <v>1</v>
      </c>
      <c r="P67" s="346">
        <v>14</v>
      </c>
      <c r="Q67" s="345">
        <v>2</v>
      </c>
      <c r="R67" s="344">
        <v>2</v>
      </c>
      <c r="S67" s="344">
        <v>2</v>
      </c>
      <c r="T67" s="343">
        <v>1</v>
      </c>
      <c r="U67" s="346">
        <v>14</v>
      </c>
      <c r="V67" s="345">
        <v>1</v>
      </c>
      <c r="W67" s="344">
        <v>2</v>
      </c>
      <c r="X67" s="344">
        <v>2</v>
      </c>
      <c r="Y67" s="343">
        <v>2</v>
      </c>
      <c r="Z67" s="346">
        <v>14</v>
      </c>
      <c r="AA67" s="345">
        <v>2</v>
      </c>
      <c r="AB67" s="344">
        <v>1</v>
      </c>
      <c r="AC67" s="344">
        <v>2</v>
      </c>
      <c r="AD67" s="343">
        <v>2</v>
      </c>
      <c r="AE67" s="320">
        <v>14</v>
      </c>
      <c r="AI67" s="319"/>
    </row>
    <row r="68" spans="1:35" ht="12.75">
      <c r="A68" s="346">
        <v>15</v>
      </c>
      <c r="B68" s="345">
        <v>2</v>
      </c>
      <c r="C68" s="344">
        <v>2</v>
      </c>
      <c r="D68" s="344">
        <v>3</v>
      </c>
      <c r="E68" s="343">
        <v>3</v>
      </c>
      <c r="F68" s="346">
        <v>15</v>
      </c>
      <c r="G68" s="345">
        <v>2</v>
      </c>
      <c r="H68" s="344">
        <v>2</v>
      </c>
      <c r="I68" s="344">
        <v>2</v>
      </c>
      <c r="J68" s="343">
        <v>2</v>
      </c>
      <c r="K68" s="346">
        <v>15</v>
      </c>
      <c r="L68" s="345">
        <v>1</v>
      </c>
      <c r="M68" s="344">
        <v>2</v>
      </c>
      <c r="N68" s="344">
        <v>2</v>
      </c>
      <c r="O68" s="343">
        <v>2</v>
      </c>
      <c r="P68" s="346">
        <v>15</v>
      </c>
      <c r="Q68" s="345">
        <v>2</v>
      </c>
      <c r="R68" s="344">
        <v>3</v>
      </c>
      <c r="S68" s="344">
        <v>2</v>
      </c>
      <c r="T68" s="343">
        <v>2</v>
      </c>
      <c r="U68" s="346">
        <v>15</v>
      </c>
      <c r="V68" s="345">
        <v>1</v>
      </c>
      <c r="W68" s="344">
        <v>4</v>
      </c>
      <c r="X68" s="344">
        <v>2</v>
      </c>
      <c r="Y68" s="343">
        <v>2</v>
      </c>
      <c r="Z68" s="346">
        <v>15</v>
      </c>
      <c r="AA68" s="345">
        <v>3</v>
      </c>
      <c r="AB68" s="344">
        <v>3</v>
      </c>
      <c r="AC68" s="344">
        <v>2</v>
      </c>
      <c r="AD68" s="343">
        <v>1</v>
      </c>
      <c r="AE68" s="320">
        <v>15</v>
      </c>
      <c r="AI68" s="319"/>
    </row>
    <row r="69" spans="1:35" ht="12.75">
      <c r="A69" s="346">
        <v>16</v>
      </c>
      <c r="B69" s="345">
        <v>3</v>
      </c>
      <c r="C69" s="344">
        <v>3</v>
      </c>
      <c r="D69" s="344">
        <v>2</v>
      </c>
      <c r="E69" s="343">
        <v>3</v>
      </c>
      <c r="F69" s="346">
        <v>16</v>
      </c>
      <c r="G69" s="345">
        <v>2</v>
      </c>
      <c r="H69" s="344">
        <v>2</v>
      </c>
      <c r="I69" s="344">
        <v>2</v>
      </c>
      <c r="J69" s="343">
        <v>1</v>
      </c>
      <c r="K69" s="346">
        <v>16</v>
      </c>
      <c r="L69" s="345">
        <v>2</v>
      </c>
      <c r="M69" s="344">
        <v>1</v>
      </c>
      <c r="N69" s="344">
        <v>2</v>
      </c>
      <c r="O69" s="343">
        <v>2</v>
      </c>
      <c r="P69" s="346">
        <v>16</v>
      </c>
      <c r="Q69" s="345">
        <v>2</v>
      </c>
      <c r="R69" s="344">
        <v>2</v>
      </c>
      <c r="S69" s="344">
        <v>2</v>
      </c>
      <c r="T69" s="343">
        <v>2</v>
      </c>
      <c r="U69" s="346">
        <v>16</v>
      </c>
      <c r="V69" s="345">
        <v>2</v>
      </c>
      <c r="W69" s="344">
        <v>2</v>
      </c>
      <c r="X69" s="344">
        <v>2</v>
      </c>
      <c r="Y69" s="343">
        <v>1</v>
      </c>
      <c r="Z69" s="346">
        <v>16</v>
      </c>
      <c r="AA69" s="345">
        <v>2</v>
      </c>
      <c r="AB69" s="344">
        <v>2</v>
      </c>
      <c r="AC69" s="344">
        <v>2</v>
      </c>
      <c r="AD69" s="343">
        <v>2</v>
      </c>
      <c r="AE69" s="320">
        <v>16</v>
      </c>
      <c r="AI69" s="319"/>
    </row>
    <row r="70" spans="1:35" ht="12.75">
      <c r="A70" s="346">
        <v>17</v>
      </c>
      <c r="B70" s="345">
        <v>2</v>
      </c>
      <c r="C70" s="344">
        <v>2</v>
      </c>
      <c r="D70" s="344">
        <v>2</v>
      </c>
      <c r="E70" s="343">
        <v>2</v>
      </c>
      <c r="F70" s="346">
        <v>17</v>
      </c>
      <c r="G70" s="345">
        <v>2</v>
      </c>
      <c r="H70" s="344">
        <v>2</v>
      </c>
      <c r="I70" s="344">
        <v>2</v>
      </c>
      <c r="J70" s="343">
        <v>2</v>
      </c>
      <c r="K70" s="346">
        <v>17</v>
      </c>
      <c r="L70" s="345">
        <v>1</v>
      </c>
      <c r="M70" s="344">
        <v>2</v>
      </c>
      <c r="N70" s="344">
        <v>2</v>
      </c>
      <c r="O70" s="343">
        <v>2</v>
      </c>
      <c r="P70" s="346">
        <v>17</v>
      </c>
      <c r="Q70" s="345">
        <v>2</v>
      </c>
      <c r="R70" s="344">
        <v>2</v>
      </c>
      <c r="S70" s="344">
        <v>2</v>
      </c>
      <c r="T70" s="343">
        <v>2</v>
      </c>
      <c r="U70" s="346">
        <v>17</v>
      </c>
      <c r="V70" s="345">
        <v>2</v>
      </c>
      <c r="W70" s="344">
        <v>2</v>
      </c>
      <c r="X70" s="344">
        <v>2</v>
      </c>
      <c r="Y70" s="343">
        <v>1</v>
      </c>
      <c r="Z70" s="346">
        <v>17</v>
      </c>
      <c r="AA70" s="345">
        <v>2</v>
      </c>
      <c r="AB70" s="344">
        <v>1</v>
      </c>
      <c r="AC70" s="344">
        <v>2</v>
      </c>
      <c r="AD70" s="343">
        <v>2</v>
      </c>
      <c r="AE70" s="320">
        <v>17</v>
      </c>
      <c r="AI70" s="319"/>
    </row>
    <row r="71" spans="1:35" ht="12.75">
      <c r="A71" s="342">
        <v>18</v>
      </c>
      <c r="B71" s="341">
        <v>1</v>
      </c>
      <c r="C71" s="340">
        <v>2</v>
      </c>
      <c r="D71" s="340">
        <v>2</v>
      </c>
      <c r="E71" s="339">
        <v>2</v>
      </c>
      <c r="F71" s="342">
        <v>18</v>
      </c>
      <c r="G71" s="341">
        <v>1</v>
      </c>
      <c r="H71" s="340">
        <v>2</v>
      </c>
      <c r="I71" s="340">
        <v>2</v>
      </c>
      <c r="J71" s="339">
        <v>1</v>
      </c>
      <c r="K71" s="342">
        <v>18</v>
      </c>
      <c r="L71" s="341">
        <v>1</v>
      </c>
      <c r="M71" s="340">
        <v>2</v>
      </c>
      <c r="N71" s="340">
        <v>1</v>
      </c>
      <c r="O71" s="339">
        <v>1</v>
      </c>
      <c r="P71" s="342">
        <v>18</v>
      </c>
      <c r="Q71" s="341">
        <v>1</v>
      </c>
      <c r="R71" s="340">
        <v>2</v>
      </c>
      <c r="S71" s="340">
        <v>2</v>
      </c>
      <c r="T71" s="339">
        <v>1</v>
      </c>
      <c r="U71" s="342">
        <v>18</v>
      </c>
      <c r="V71" s="341">
        <v>3</v>
      </c>
      <c r="W71" s="340">
        <v>2</v>
      </c>
      <c r="X71" s="340">
        <v>1</v>
      </c>
      <c r="Y71" s="339">
        <v>2</v>
      </c>
      <c r="Z71" s="342">
        <v>18</v>
      </c>
      <c r="AA71" s="341">
        <v>1</v>
      </c>
      <c r="AB71" s="340">
        <v>1</v>
      </c>
      <c r="AC71" s="340">
        <v>2</v>
      </c>
      <c r="AD71" s="339">
        <v>2</v>
      </c>
      <c r="AE71" s="320">
        <v>18</v>
      </c>
      <c r="AI71" s="319"/>
    </row>
    <row r="72" spans="1:35" ht="13.5" thickBot="1">
      <c r="A72" s="338" t="s">
        <v>119</v>
      </c>
      <c r="B72" s="337">
        <f>SUM(B54:B71)</f>
        <v>36</v>
      </c>
      <c r="C72" s="336">
        <f>SUM(C54:C71)</f>
        <v>31</v>
      </c>
      <c r="D72" s="336">
        <f>SUM(D54:D71)</f>
        <v>31</v>
      </c>
      <c r="E72" s="335">
        <f>SUM(E54:E71)</f>
        <v>36</v>
      </c>
      <c r="F72" s="338" t="s">
        <v>119</v>
      </c>
      <c r="G72" s="337">
        <f>SUM(G54:G71)</f>
        <v>29</v>
      </c>
      <c r="H72" s="336">
        <f>SUM(H54:H71)</f>
        <v>31</v>
      </c>
      <c r="I72" s="336">
        <f>SUM(I54:I71)</f>
        <v>32</v>
      </c>
      <c r="J72" s="335">
        <f>SUM(J54:J71)</f>
        <v>31</v>
      </c>
      <c r="K72" s="338" t="s">
        <v>119</v>
      </c>
      <c r="L72" s="337">
        <f>SUM(L54:L71)</f>
        <v>31</v>
      </c>
      <c r="M72" s="336">
        <f>SUM(M54:M71)</f>
        <v>33</v>
      </c>
      <c r="N72" s="336">
        <f>SUM(N54:N71)</f>
        <v>27</v>
      </c>
      <c r="O72" s="335">
        <f>SUM(O54:O71)</f>
        <v>28</v>
      </c>
      <c r="P72" s="338" t="s">
        <v>119</v>
      </c>
      <c r="Q72" s="337">
        <f>SUM(Q54:Q71)</f>
        <v>32</v>
      </c>
      <c r="R72" s="336">
        <f>SUM(R54:R71)</f>
        <v>35</v>
      </c>
      <c r="S72" s="336">
        <f>SUM(S54:S71)</f>
        <v>32</v>
      </c>
      <c r="T72" s="335">
        <f>SUM(T54:T71)</f>
        <v>32</v>
      </c>
      <c r="U72" s="338" t="s">
        <v>119</v>
      </c>
      <c r="V72" s="337">
        <f>SUM(V54:V71)</f>
        <v>31</v>
      </c>
      <c r="W72" s="336">
        <f>SUM(W54:W71)</f>
        <v>36</v>
      </c>
      <c r="X72" s="336">
        <f>SUM(X54:X71)</f>
        <v>32</v>
      </c>
      <c r="Y72" s="335">
        <f>SUM(Y54:Y71)</f>
        <v>27</v>
      </c>
      <c r="Z72" s="338" t="s">
        <v>119</v>
      </c>
      <c r="AA72" s="337">
        <f>SUM(AA54:AA71)</f>
        <v>32</v>
      </c>
      <c r="AB72" s="336">
        <f>SUM(AB54:AB71)</f>
        <v>28</v>
      </c>
      <c r="AC72" s="336">
        <f>SUM(AC54:AC71)</f>
        <v>32</v>
      </c>
      <c r="AD72" s="335">
        <f>SUM(AD54:AD71)</f>
        <v>31</v>
      </c>
      <c r="AE72" s="323" t="s">
        <v>119</v>
      </c>
      <c r="AF72" s="322">
        <f>SUM(AF54:AF71)</f>
        <v>0</v>
      </c>
      <c r="AG72" s="322">
        <f>SUM(AG54:AG71)</f>
        <v>0</v>
      </c>
      <c r="AH72" s="322">
        <f>SUM(AH54:AH71)</f>
        <v>0</v>
      </c>
      <c r="AI72" s="321">
        <f>SUM(AI54:AI71)</f>
        <v>0</v>
      </c>
    </row>
    <row r="73" spans="1:35" ht="14.25" thickBot="1" thickTop="1">
      <c r="A73" s="334"/>
      <c r="B73" s="333"/>
      <c r="C73" s="333"/>
      <c r="D73" s="333"/>
      <c r="E73" s="332">
        <f>SUM(B72:E72)</f>
        <v>134</v>
      </c>
      <c r="F73" s="334"/>
      <c r="G73" s="333"/>
      <c r="H73" s="333"/>
      <c r="I73" s="333"/>
      <c r="J73" s="332">
        <f>SUM(G72:J72)</f>
        <v>123</v>
      </c>
      <c r="K73" s="334"/>
      <c r="L73" s="333"/>
      <c r="M73" s="333"/>
      <c r="N73" s="333"/>
      <c r="O73" s="332">
        <f>SUM(L72:O72)</f>
        <v>119</v>
      </c>
      <c r="P73" s="334"/>
      <c r="Q73" s="333"/>
      <c r="R73" s="333"/>
      <c r="S73" s="333"/>
      <c r="T73" s="332">
        <f>SUM(Q72:T72)</f>
        <v>131</v>
      </c>
      <c r="U73" s="334"/>
      <c r="V73" s="333"/>
      <c r="W73" s="333"/>
      <c r="X73" s="333"/>
      <c r="Y73" s="332">
        <f>SUM(V72:Y72)</f>
        <v>126</v>
      </c>
      <c r="Z73" s="334"/>
      <c r="AA73" s="333"/>
      <c r="AB73" s="333"/>
      <c r="AC73" s="333"/>
      <c r="AD73" s="332">
        <f>SUM(AA72:AD72)</f>
        <v>123</v>
      </c>
      <c r="AE73" s="320"/>
      <c r="AI73" s="319">
        <f>SUM(AF72:AI72)</f>
        <v>0</v>
      </c>
    </row>
    <row r="74" spans="1:35" ht="12.75" hidden="1">
      <c r="A74" s="318"/>
      <c r="B74" s="157">
        <v>1</v>
      </c>
      <c r="C74" s="157">
        <v>1</v>
      </c>
      <c r="D74" s="157">
        <v>1</v>
      </c>
      <c r="E74" s="317">
        <v>1</v>
      </c>
      <c r="F74" s="318"/>
      <c r="G74" s="157">
        <v>1</v>
      </c>
      <c r="H74" s="157">
        <v>1</v>
      </c>
      <c r="I74" s="157">
        <v>1</v>
      </c>
      <c r="J74" s="317">
        <v>1</v>
      </c>
      <c r="K74" s="318"/>
      <c r="L74" s="157">
        <v>1</v>
      </c>
      <c r="M74" s="157">
        <v>1</v>
      </c>
      <c r="N74" s="157">
        <v>1</v>
      </c>
      <c r="O74" s="317">
        <v>1</v>
      </c>
      <c r="P74" s="318"/>
      <c r="Q74" s="157">
        <v>1</v>
      </c>
      <c r="R74" s="157">
        <v>1</v>
      </c>
      <c r="S74" s="157">
        <v>1</v>
      </c>
      <c r="T74" s="317">
        <v>1</v>
      </c>
      <c r="U74" s="318"/>
      <c r="V74" s="157">
        <v>1</v>
      </c>
      <c r="W74" s="157">
        <v>1</v>
      </c>
      <c r="X74" s="157">
        <v>1</v>
      </c>
      <c r="Y74" s="317">
        <v>1</v>
      </c>
      <c r="Z74" s="318"/>
      <c r="AA74" s="157">
        <v>1</v>
      </c>
      <c r="AB74" s="157">
        <v>1</v>
      </c>
      <c r="AC74" s="157">
        <v>1</v>
      </c>
      <c r="AD74" s="317">
        <v>1</v>
      </c>
      <c r="AE74" s="318"/>
      <c r="AF74" s="157">
        <v>1</v>
      </c>
      <c r="AG74" s="157">
        <v>1</v>
      </c>
      <c r="AH74" s="157">
        <v>1</v>
      </c>
      <c r="AI74" s="317">
        <v>1</v>
      </c>
    </row>
    <row r="76" spans="1:32" ht="13.5" thickBot="1">
      <c r="A76" s="331" t="s">
        <v>218</v>
      </c>
      <c r="AF76" t="s">
        <v>132</v>
      </c>
    </row>
    <row r="77" spans="1:42" ht="12.75">
      <c r="A77" s="357"/>
      <c r="B77" s="356" t="s">
        <v>217</v>
      </c>
      <c r="C77" s="355"/>
      <c r="D77" s="355"/>
      <c r="E77" s="354"/>
      <c r="F77" s="357"/>
      <c r="G77" s="356" t="s">
        <v>216</v>
      </c>
      <c r="H77" s="355"/>
      <c r="I77" s="355"/>
      <c r="J77" s="354"/>
      <c r="K77" s="357"/>
      <c r="L77" s="356" t="s">
        <v>215</v>
      </c>
      <c r="M77" s="355"/>
      <c r="N77" s="355"/>
      <c r="O77" s="354"/>
      <c r="P77" s="357"/>
      <c r="Q77" s="356" t="s">
        <v>155</v>
      </c>
      <c r="R77" s="355"/>
      <c r="S77" s="355"/>
      <c r="T77" s="354"/>
      <c r="U77" s="357"/>
      <c r="V77" s="356" t="s">
        <v>214</v>
      </c>
      <c r="W77" s="355"/>
      <c r="X77" s="355"/>
      <c r="Y77" s="354"/>
      <c r="Z77" s="357"/>
      <c r="AA77" s="356" t="s">
        <v>213</v>
      </c>
      <c r="AB77" s="355"/>
      <c r="AC77" s="355"/>
      <c r="AD77" s="354"/>
      <c r="AE77" s="330"/>
      <c r="AF77" s="329" t="s">
        <v>206</v>
      </c>
      <c r="AG77" s="329"/>
      <c r="AH77" s="329"/>
      <c r="AI77" s="328"/>
      <c r="AJ77" s="327"/>
      <c r="AK77" s="327"/>
      <c r="AL77" s="327"/>
      <c r="AN77" s="327"/>
      <c r="AO77" s="327"/>
      <c r="AP77" s="327"/>
    </row>
    <row r="78" spans="1:35" ht="12.75">
      <c r="A78" s="353" t="s">
        <v>205</v>
      </c>
      <c r="B78" s="352">
        <v>1</v>
      </c>
      <c r="C78" s="351">
        <v>2</v>
      </c>
      <c r="D78" s="351">
        <v>3</v>
      </c>
      <c r="E78" s="350">
        <v>4</v>
      </c>
      <c r="F78" s="353" t="s">
        <v>205</v>
      </c>
      <c r="G78" s="352">
        <v>1</v>
      </c>
      <c r="H78" s="351">
        <v>2</v>
      </c>
      <c r="I78" s="351">
        <v>3</v>
      </c>
      <c r="J78" s="350">
        <v>4</v>
      </c>
      <c r="K78" s="353" t="s">
        <v>205</v>
      </c>
      <c r="L78" s="352">
        <v>1</v>
      </c>
      <c r="M78" s="351">
        <v>2</v>
      </c>
      <c r="N78" s="351">
        <v>3</v>
      </c>
      <c r="O78" s="350">
        <v>4</v>
      </c>
      <c r="P78" s="353" t="s">
        <v>205</v>
      </c>
      <c r="Q78" s="352">
        <v>1</v>
      </c>
      <c r="R78" s="351">
        <v>2</v>
      </c>
      <c r="S78" s="351">
        <v>3</v>
      </c>
      <c r="T78" s="350">
        <v>4</v>
      </c>
      <c r="U78" s="353" t="s">
        <v>205</v>
      </c>
      <c r="V78" s="352">
        <v>1</v>
      </c>
      <c r="W78" s="351">
        <v>2</v>
      </c>
      <c r="X78" s="351">
        <v>3</v>
      </c>
      <c r="Y78" s="350">
        <v>4</v>
      </c>
      <c r="Z78" s="353" t="s">
        <v>205</v>
      </c>
      <c r="AA78" s="352">
        <v>1</v>
      </c>
      <c r="AB78" s="351">
        <v>2</v>
      </c>
      <c r="AC78" s="351">
        <v>3</v>
      </c>
      <c r="AD78" s="350">
        <v>4</v>
      </c>
      <c r="AE78" s="326" t="s">
        <v>205</v>
      </c>
      <c r="AF78" s="325">
        <v>1</v>
      </c>
      <c r="AG78" s="325">
        <v>2</v>
      </c>
      <c r="AH78" s="325">
        <v>3</v>
      </c>
      <c r="AI78" s="324">
        <v>4</v>
      </c>
    </row>
    <row r="79" spans="1:35" ht="12.75">
      <c r="A79" s="346">
        <v>1</v>
      </c>
      <c r="B79" s="349">
        <v>1</v>
      </c>
      <c r="C79" s="348">
        <v>1</v>
      </c>
      <c r="D79" s="348">
        <v>1</v>
      </c>
      <c r="E79" s="347">
        <v>2</v>
      </c>
      <c r="F79" s="346">
        <v>1</v>
      </c>
      <c r="G79" s="349">
        <v>2</v>
      </c>
      <c r="H79" s="348">
        <v>2</v>
      </c>
      <c r="I79" s="348">
        <v>2</v>
      </c>
      <c r="J79" s="347">
        <v>2</v>
      </c>
      <c r="K79" s="346">
        <v>1</v>
      </c>
      <c r="L79" s="349">
        <v>2</v>
      </c>
      <c r="M79" s="348">
        <v>1</v>
      </c>
      <c r="N79" s="348">
        <v>2</v>
      </c>
      <c r="O79" s="347">
        <v>2</v>
      </c>
      <c r="P79" s="346">
        <v>1</v>
      </c>
      <c r="Q79" s="349">
        <v>2</v>
      </c>
      <c r="R79" s="348">
        <v>2</v>
      </c>
      <c r="S79" s="348">
        <v>2</v>
      </c>
      <c r="T79" s="347">
        <v>1</v>
      </c>
      <c r="U79" s="346">
        <v>1</v>
      </c>
      <c r="V79" s="349">
        <v>1</v>
      </c>
      <c r="W79" s="348">
        <v>2</v>
      </c>
      <c r="X79" s="348">
        <v>2</v>
      </c>
      <c r="Y79" s="347">
        <v>1</v>
      </c>
      <c r="Z79" s="346">
        <v>1</v>
      </c>
      <c r="AA79" s="349">
        <v>2</v>
      </c>
      <c r="AB79" s="348">
        <v>1</v>
      </c>
      <c r="AC79" s="348">
        <v>2</v>
      </c>
      <c r="AD79" s="347">
        <v>1</v>
      </c>
      <c r="AE79" s="320">
        <v>1</v>
      </c>
      <c r="AI79" s="319"/>
    </row>
    <row r="80" spans="1:35" ht="12.75">
      <c r="A80" s="346">
        <v>2</v>
      </c>
      <c r="B80" s="345">
        <v>2</v>
      </c>
      <c r="C80" s="344">
        <v>2</v>
      </c>
      <c r="D80" s="344">
        <v>1</v>
      </c>
      <c r="E80" s="343">
        <v>3</v>
      </c>
      <c r="F80" s="346">
        <v>2</v>
      </c>
      <c r="G80" s="345">
        <v>2</v>
      </c>
      <c r="H80" s="344">
        <v>2</v>
      </c>
      <c r="I80" s="344">
        <v>2</v>
      </c>
      <c r="J80" s="343">
        <v>1</v>
      </c>
      <c r="K80" s="346">
        <v>2</v>
      </c>
      <c r="L80" s="345">
        <v>2</v>
      </c>
      <c r="M80" s="344">
        <v>2</v>
      </c>
      <c r="N80" s="344">
        <v>2</v>
      </c>
      <c r="O80" s="343">
        <v>1</v>
      </c>
      <c r="P80" s="346">
        <v>2</v>
      </c>
      <c r="Q80" s="345">
        <v>1</v>
      </c>
      <c r="R80" s="344">
        <v>1</v>
      </c>
      <c r="S80" s="344">
        <v>1</v>
      </c>
      <c r="T80" s="343">
        <v>1</v>
      </c>
      <c r="U80" s="346">
        <v>2</v>
      </c>
      <c r="V80" s="345">
        <v>1</v>
      </c>
      <c r="W80" s="344">
        <v>1</v>
      </c>
      <c r="X80" s="344">
        <v>2</v>
      </c>
      <c r="Y80" s="343">
        <v>2</v>
      </c>
      <c r="Z80" s="346">
        <v>2</v>
      </c>
      <c r="AA80" s="345">
        <v>2</v>
      </c>
      <c r="AB80" s="344">
        <v>1</v>
      </c>
      <c r="AC80" s="344">
        <v>2</v>
      </c>
      <c r="AD80" s="343">
        <v>2</v>
      </c>
      <c r="AE80" s="320">
        <v>2</v>
      </c>
      <c r="AI80" s="319"/>
    </row>
    <row r="81" spans="1:35" ht="12.75">
      <c r="A81" s="346">
        <v>3</v>
      </c>
      <c r="B81" s="345">
        <v>1</v>
      </c>
      <c r="C81" s="344">
        <v>2</v>
      </c>
      <c r="D81" s="344">
        <v>1</v>
      </c>
      <c r="E81" s="343">
        <v>1</v>
      </c>
      <c r="F81" s="346">
        <v>3</v>
      </c>
      <c r="G81" s="345">
        <v>1</v>
      </c>
      <c r="H81" s="344">
        <v>2</v>
      </c>
      <c r="I81" s="344">
        <v>1</v>
      </c>
      <c r="J81" s="343">
        <v>1</v>
      </c>
      <c r="K81" s="346">
        <v>3</v>
      </c>
      <c r="L81" s="345">
        <v>2</v>
      </c>
      <c r="M81" s="344">
        <v>1</v>
      </c>
      <c r="N81" s="344">
        <v>2</v>
      </c>
      <c r="O81" s="343">
        <v>1</v>
      </c>
      <c r="P81" s="346">
        <v>3</v>
      </c>
      <c r="Q81" s="345">
        <v>1</v>
      </c>
      <c r="R81" s="344">
        <v>1</v>
      </c>
      <c r="S81" s="344">
        <v>1</v>
      </c>
      <c r="T81" s="343">
        <v>1</v>
      </c>
      <c r="U81" s="346">
        <v>3</v>
      </c>
      <c r="V81" s="345">
        <v>1</v>
      </c>
      <c r="W81" s="344">
        <v>1</v>
      </c>
      <c r="X81" s="344">
        <v>2</v>
      </c>
      <c r="Y81" s="343">
        <v>2</v>
      </c>
      <c r="Z81" s="346">
        <v>3</v>
      </c>
      <c r="AA81" s="345">
        <v>1</v>
      </c>
      <c r="AB81" s="344">
        <v>1</v>
      </c>
      <c r="AC81" s="344">
        <v>1</v>
      </c>
      <c r="AD81" s="343">
        <v>1</v>
      </c>
      <c r="AE81" s="320">
        <v>3</v>
      </c>
      <c r="AI81" s="319"/>
    </row>
    <row r="82" spans="1:35" ht="12.75">
      <c r="A82" s="346">
        <v>4</v>
      </c>
      <c r="B82" s="345">
        <v>1</v>
      </c>
      <c r="C82" s="344">
        <v>1</v>
      </c>
      <c r="D82" s="344">
        <v>2</v>
      </c>
      <c r="E82" s="343">
        <v>2</v>
      </c>
      <c r="F82" s="346">
        <v>4</v>
      </c>
      <c r="G82" s="345">
        <v>2</v>
      </c>
      <c r="H82" s="344">
        <v>2</v>
      </c>
      <c r="I82" s="344">
        <v>1</v>
      </c>
      <c r="J82" s="343">
        <v>2</v>
      </c>
      <c r="K82" s="346">
        <v>4</v>
      </c>
      <c r="L82" s="345">
        <v>4</v>
      </c>
      <c r="M82" s="344">
        <v>2</v>
      </c>
      <c r="N82" s="344">
        <v>1</v>
      </c>
      <c r="O82" s="343">
        <v>1</v>
      </c>
      <c r="P82" s="346">
        <v>4</v>
      </c>
      <c r="Q82" s="345">
        <v>2</v>
      </c>
      <c r="R82" s="344">
        <v>1</v>
      </c>
      <c r="S82" s="344">
        <v>1</v>
      </c>
      <c r="T82" s="343">
        <v>1</v>
      </c>
      <c r="U82" s="346">
        <v>4</v>
      </c>
      <c r="V82" s="345">
        <v>2</v>
      </c>
      <c r="W82" s="344">
        <v>2</v>
      </c>
      <c r="X82" s="344">
        <v>4</v>
      </c>
      <c r="Y82" s="343">
        <v>2</v>
      </c>
      <c r="Z82" s="346">
        <v>4</v>
      </c>
      <c r="AA82" s="345">
        <v>1</v>
      </c>
      <c r="AB82" s="344">
        <v>1</v>
      </c>
      <c r="AC82" s="344">
        <v>2</v>
      </c>
      <c r="AD82" s="343">
        <v>2</v>
      </c>
      <c r="AE82" s="320">
        <v>4</v>
      </c>
      <c r="AI82" s="319"/>
    </row>
    <row r="83" spans="1:35" ht="12.75">
      <c r="A83" s="346">
        <v>5</v>
      </c>
      <c r="B83" s="345">
        <v>2</v>
      </c>
      <c r="C83" s="344">
        <v>2</v>
      </c>
      <c r="D83" s="344">
        <v>2</v>
      </c>
      <c r="E83" s="343">
        <v>2</v>
      </c>
      <c r="F83" s="346">
        <v>5</v>
      </c>
      <c r="G83" s="345">
        <v>2</v>
      </c>
      <c r="H83" s="344">
        <v>1</v>
      </c>
      <c r="I83" s="344">
        <v>2</v>
      </c>
      <c r="J83" s="343">
        <v>2</v>
      </c>
      <c r="K83" s="346">
        <v>5</v>
      </c>
      <c r="L83" s="345">
        <v>1</v>
      </c>
      <c r="M83" s="344">
        <v>2</v>
      </c>
      <c r="N83" s="344">
        <v>1</v>
      </c>
      <c r="O83" s="343">
        <v>1</v>
      </c>
      <c r="P83" s="346">
        <v>5</v>
      </c>
      <c r="Q83" s="345">
        <v>1</v>
      </c>
      <c r="R83" s="344">
        <v>1</v>
      </c>
      <c r="S83" s="344">
        <v>2</v>
      </c>
      <c r="T83" s="343">
        <v>1</v>
      </c>
      <c r="U83" s="346">
        <v>5</v>
      </c>
      <c r="V83" s="345">
        <v>1</v>
      </c>
      <c r="W83" s="344">
        <v>1</v>
      </c>
      <c r="X83" s="344">
        <v>2</v>
      </c>
      <c r="Y83" s="343">
        <v>2</v>
      </c>
      <c r="Z83" s="346">
        <v>5</v>
      </c>
      <c r="AA83" s="345">
        <v>1</v>
      </c>
      <c r="AB83" s="344">
        <v>2</v>
      </c>
      <c r="AC83" s="344">
        <v>1</v>
      </c>
      <c r="AD83" s="343">
        <v>2</v>
      </c>
      <c r="AE83" s="320">
        <v>5</v>
      </c>
      <c r="AI83" s="319"/>
    </row>
    <row r="84" spans="1:35" ht="12.75">
      <c r="A84" s="346">
        <v>6</v>
      </c>
      <c r="B84" s="345">
        <v>2</v>
      </c>
      <c r="C84" s="344">
        <v>3</v>
      </c>
      <c r="D84" s="344">
        <v>2</v>
      </c>
      <c r="E84" s="343">
        <v>2</v>
      </c>
      <c r="F84" s="346">
        <v>6</v>
      </c>
      <c r="G84" s="345">
        <v>2</v>
      </c>
      <c r="H84" s="344">
        <v>2</v>
      </c>
      <c r="I84" s="344">
        <v>3</v>
      </c>
      <c r="J84" s="343">
        <v>2</v>
      </c>
      <c r="K84" s="346">
        <v>6</v>
      </c>
      <c r="L84" s="345">
        <v>2</v>
      </c>
      <c r="M84" s="344">
        <v>2</v>
      </c>
      <c r="N84" s="344">
        <v>3</v>
      </c>
      <c r="O84" s="343">
        <v>2</v>
      </c>
      <c r="P84" s="346">
        <v>6</v>
      </c>
      <c r="Q84" s="345">
        <v>2</v>
      </c>
      <c r="R84" s="344">
        <v>2</v>
      </c>
      <c r="S84" s="344">
        <v>2</v>
      </c>
      <c r="T84" s="343">
        <v>1</v>
      </c>
      <c r="U84" s="346">
        <v>6</v>
      </c>
      <c r="V84" s="345">
        <v>2</v>
      </c>
      <c r="W84" s="344">
        <v>2</v>
      </c>
      <c r="X84" s="344">
        <v>2</v>
      </c>
      <c r="Y84" s="343">
        <v>1</v>
      </c>
      <c r="Z84" s="346">
        <v>6</v>
      </c>
      <c r="AA84" s="345">
        <v>2</v>
      </c>
      <c r="AB84" s="344">
        <v>2</v>
      </c>
      <c r="AC84" s="344">
        <v>2</v>
      </c>
      <c r="AD84" s="343">
        <v>2</v>
      </c>
      <c r="AE84" s="320">
        <v>6</v>
      </c>
      <c r="AI84" s="319"/>
    </row>
    <row r="85" spans="1:35" ht="12.75">
      <c r="A85" s="346">
        <v>7</v>
      </c>
      <c r="B85" s="345">
        <v>1</v>
      </c>
      <c r="C85" s="344">
        <v>1</v>
      </c>
      <c r="D85" s="344">
        <v>3</v>
      </c>
      <c r="E85" s="343">
        <v>2</v>
      </c>
      <c r="F85" s="346">
        <v>7</v>
      </c>
      <c r="G85" s="345">
        <v>2</v>
      </c>
      <c r="H85" s="344">
        <v>2</v>
      </c>
      <c r="I85" s="344">
        <v>1</v>
      </c>
      <c r="J85" s="343">
        <v>1</v>
      </c>
      <c r="K85" s="346">
        <v>7</v>
      </c>
      <c r="L85" s="345">
        <v>2</v>
      </c>
      <c r="M85" s="344">
        <v>2</v>
      </c>
      <c r="N85" s="344">
        <v>1</v>
      </c>
      <c r="O85" s="343">
        <v>1</v>
      </c>
      <c r="P85" s="346">
        <v>7</v>
      </c>
      <c r="Q85" s="345">
        <v>1</v>
      </c>
      <c r="R85" s="344">
        <v>1</v>
      </c>
      <c r="S85" s="344">
        <v>1</v>
      </c>
      <c r="T85" s="343">
        <v>1</v>
      </c>
      <c r="U85" s="346">
        <v>7</v>
      </c>
      <c r="V85" s="345">
        <v>1</v>
      </c>
      <c r="W85" s="344">
        <v>1</v>
      </c>
      <c r="X85" s="344">
        <v>1</v>
      </c>
      <c r="Y85" s="343">
        <v>1</v>
      </c>
      <c r="Z85" s="346">
        <v>7</v>
      </c>
      <c r="AA85" s="345">
        <v>1</v>
      </c>
      <c r="AB85" s="344">
        <v>1</v>
      </c>
      <c r="AC85" s="344">
        <v>1</v>
      </c>
      <c r="AD85" s="343">
        <v>2</v>
      </c>
      <c r="AE85" s="320">
        <v>7</v>
      </c>
      <c r="AI85" s="319"/>
    </row>
    <row r="86" spans="1:35" ht="12.75">
      <c r="A86" s="346">
        <v>8</v>
      </c>
      <c r="B86" s="345">
        <v>2</v>
      </c>
      <c r="C86" s="344">
        <v>2</v>
      </c>
      <c r="D86" s="344">
        <v>2</v>
      </c>
      <c r="E86" s="343">
        <v>2</v>
      </c>
      <c r="F86" s="346">
        <v>8</v>
      </c>
      <c r="G86" s="345">
        <v>2</v>
      </c>
      <c r="H86" s="344">
        <v>2</v>
      </c>
      <c r="I86" s="344">
        <v>1</v>
      </c>
      <c r="J86" s="343">
        <v>2</v>
      </c>
      <c r="K86" s="346">
        <v>8</v>
      </c>
      <c r="L86" s="345">
        <v>4</v>
      </c>
      <c r="M86" s="344">
        <v>2</v>
      </c>
      <c r="N86" s="344">
        <v>2</v>
      </c>
      <c r="O86" s="343">
        <v>2</v>
      </c>
      <c r="P86" s="346">
        <v>8</v>
      </c>
      <c r="Q86" s="345">
        <v>1</v>
      </c>
      <c r="R86" s="344">
        <v>2</v>
      </c>
      <c r="S86" s="344">
        <v>1</v>
      </c>
      <c r="T86" s="343">
        <v>2</v>
      </c>
      <c r="U86" s="346">
        <v>8</v>
      </c>
      <c r="V86" s="345">
        <v>2</v>
      </c>
      <c r="W86" s="344">
        <v>2</v>
      </c>
      <c r="X86" s="344">
        <v>1</v>
      </c>
      <c r="Y86" s="343">
        <v>2</v>
      </c>
      <c r="Z86" s="346">
        <v>8</v>
      </c>
      <c r="AA86" s="345">
        <v>2</v>
      </c>
      <c r="AB86" s="344">
        <v>2</v>
      </c>
      <c r="AC86" s="344">
        <v>2</v>
      </c>
      <c r="AD86" s="343">
        <v>2</v>
      </c>
      <c r="AE86" s="320">
        <v>8</v>
      </c>
      <c r="AI86" s="319"/>
    </row>
    <row r="87" spans="1:35" ht="12.75">
      <c r="A87" s="346">
        <v>9</v>
      </c>
      <c r="B87" s="345">
        <v>2</v>
      </c>
      <c r="C87" s="344">
        <v>2</v>
      </c>
      <c r="D87" s="344">
        <v>2</v>
      </c>
      <c r="E87" s="343">
        <v>2</v>
      </c>
      <c r="F87" s="346">
        <v>9</v>
      </c>
      <c r="G87" s="345">
        <v>2</v>
      </c>
      <c r="H87" s="344">
        <v>2</v>
      </c>
      <c r="I87" s="344">
        <v>2</v>
      </c>
      <c r="J87" s="343">
        <v>3</v>
      </c>
      <c r="K87" s="346">
        <v>9</v>
      </c>
      <c r="L87" s="345">
        <v>2</v>
      </c>
      <c r="M87" s="344">
        <v>4</v>
      </c>
      <c r="N87" s="344">
        <v>2</v>
      </c>
      <c r="O87" s="343">
        <v>2</v>
      </c>
      <c r="P87" s="346">
        <v>9</v>
      </c>
      <c r="Q87" s="345">
        <v>2</v>
      </c>
      <c r="R87" s="344">
        <v>2</v>
      </c>
      <c r="S87" s="344">
        <v>2</v>
      </c>
      <c r="T87" s="343">
        <v>3</v>
      </c>
      <c r="U87" s="346">
        <v>9</v>
      </c>
      <c r="V87" s="345">
        <v>1</v>
      </c>
      <c r="W87" s="344">
        <v>2</v>
      </c>
      <c r="X87" s="344">
        <v>2</v>
      </c>
      <c r="Y87" s="343">
        <v>4</v>
      </c>
      <c r="Z87" s="346">
        <v>9</v>
      </c>
      <c r="AA87" s="345">
        <v>2</v>
      </c>
      <c r="AB87" s="344">
        <v>2</v>
      </c>
      <c r="AC87" s="344">
        <v>2</v>
      </c>
      <c r="AD87" s="343">
        <v>4</v>
      </c>
      <c r="AE87" s="320">
        <v>9</v>
      </c>
      <c r="AI87" s="319"/>
    </row>
    <row r="88" spans="1:35" ht="12.75">
      <c r="A88" s="346">
        <v>10</v>
      </c>
      <c r="B88" s="345">
        <v>2</v>
      </c>
      <c r="C88" s="344">
        <v>2</v>
      </c>
      <c r="D88" s="344">
        <v>2</v>
      </c>
      <c r="E88" s="343">
        <v>2</v>
      </c>
      <c r="F88" s="346">
        <v>10</v>
      </c>
      <c r="G88" s="345">
        <v>2</v>
      </c>
      <c r="H88" s="344">
        <v>2</v>
      </c>
      <c r="I88" s="344">
        <v>2</v>
      </c>
      <c r="J88" s="343">
        <v>2</v>
      </c>
      <c r="K88" s="346">
        <v>10</v>
      </c>
      <c r="L88" s="345">
        <v>4</v>
      </c>
      <c r="M88" s="344">
        <v>2</v>
      </c>
      <c r="N88" s="344">
        <v>2</v>
      </c>
      <c r="O88" s="343">
        <v>2</v>
      </c>
      <c r="P88" s="346">
        <v>10</v>
      </c>
      <c r="Q88" s="345">
        <v>2</v>
      </c>
      <c r="R88" s="344">
        <v>2</v>
      </c>
      <c r="S88" s="344">
        <v>2</v>
      </c>
      <c r="T88" s="343">
        <v>1</v>
      </c>
      <c r="U88" s="346">
        <v>10</v>
      </c>
      <c r="V88" s="345">
        <v>2</v>
      </c>
      <c r="W88" s="344">
        <v>1</v>
      </c>
      <c r="X88" s="344">
        <v>2</v>
      </c>
      <c r="Y88" s="343">
        <v>2</v>
      </c>
      <c r="Z88" s="346">
        <v>10</v>
      </c>
      <c r="AA88" s="345">
        <v>1</v>
      </c>
      <c r="AB88" s="344">
        <v>2</v>
      </c>
      <c r="AC88" s="344">
        <v>2</v>
      </c>
      <c r="AD88" s="343">
        <v>2</v>
      </c>
      <c r="AE88" s="320">
        <v>10</v>
      </c>
      <c r="AI88" s="319"/>
    </row>
    <row r="89" spans="1:35" ht="12.75">
      <c r="A89" s="346">
        <v>11</v>
      </c>
      <c r="B89" s="345">
        <v>2</v>
      </c>
      <c r="C89" s="344">
        <v>1</v>
      </c>
      <c r="D89" s="344">
        <v>1</v>
      </c>
      <c r="E89" s="343">
        <v>1</v>
      </c>
      <c r="F89" s="346">
        <v>11</v>
      </c>
      <c r="G89" s="345">
        <v>2</v>
      </c>
      <c r="H89" s="344">
        <v>1</v>
      </c>
      <c r="I89" s="344">
        <v>1</v>
      </c>
      <c r="J89" s="343">
        <v>1</v>
      </c>
      <c r="K89" s="346">
        <v>11</v>
      </c>
      <c r="L89" s="345">
        <v>1</v>
      </c>
      <c r="M89" s="344">
        <v>2</v>
      </c>
      <c r="N89" s="344">
        <v>1</v>
      </c>
      <c r="O89" s="343">
        <v>1</v>
      </c>
      <c r="P89" s="346">
        <v>11</v>
      </c>
      <c r="Q89" s="345">
        <v>1</v>
      </c>
      <c r="R89" s="344">
        <v>1</v>
      </c>
      <c r="S89" s="344">
        <v>1</v>
      </c>
      <c r="T89" s="343">
        <v>1</v>
      </c>
      <c r="U89" s="346">
        <v>11</v>
      </c>
      <c r="V89" s="345">
        <v>1</v>
      </c>
      <c r="W89" s="344">
        <v>1</v>
      </c>
      <c r="X89" s="344">
        <v>1</v>
      </c>
      <c r="Y89" s="343">
        <v>1</v>
      </c>
      <c r="Z89" s="346">
        <v>11</v>
      </c>
      <c r="AA89" s="345">
        <v>1</v>
      </c>
      <c r="AB89" s="344">
        <v>1</v>
      </c>
      <c r="AC89" s="344">
        <v>1</v>
      </c>
      <c r="AD89" s="343">
        <v>1</v>
      </c>
      <c r="AE89" s="320">
        <v>11</v>
      </c>
      <c r="AI89" s="319"/>
    </row>
    <row r="90" spans="1:35" ht="12.75">
      <c r="A90" s="346">
        <v>12</v>
      </c>
      <c r="B90" s="345">
        <v>2</v>
      </c>
      <c r="C90" s="344">
        <v>2</v>
      </c>
      <c r="D90" s="344">
        <v>2</v>
      </c>
      <c r="E90" s="343">
        <v>2</v>
      </c>
      <c r="F90" s="346">
        <v>12</v>
      </c>
      <c r="G90" s="345">
        <v>1</v>
      </c>
      <c r="H90" s="344">
        <v>1</v>
      </c>
      <c r="I90" s="344">
        <v>1</v>
      </c>
      <c r="J90" s="343">
        <v>1</v>
      </c>
      <c r="K90" s="346">
        <v>12</v>
      </c>
      <c r="L90" s="345">
        <v>2</v>
      </c>
      <c r="M90" s="344">
        <v>2</v>
      </c>
      <c r="N90" s="344">
        <v>2</v>
      </c>
      <c r="O90" s="343">
        <v>1</v>
      </c>
      <c r="P90" s="346">
        <v>12</v>
      </c>
      <c r="Q90" s="345">
        <v>1</v>
      </c>
      <c r="R90" s="344">
        <v>1</v>
      </c>
      <c r="S90" s="344">
        <v>2</v>
      </c>
      <c r="T90" s="343">
        <v>1</v>
      </c>
      <c r="U90" s="346">
        <v>12</v>
      </c>
      <c r="V90" s="345">
        <v>1</v>
      </c>
      <c r="W90" s="344">
        <v>1</v>
      </c>
      <c r="X90" s="344">
        <v>1</v>
      </c>
      <c r="Y90" s="343">
        <v>2</v>
      </c>
      <c r="Z90" s="346">
        <v>12</v>
      </c>
      <c r="AA90" s="345">
        <v>2</v>
      </c>
      <c r="AB90" s="344">
        <v>2</v>
      </c>
      <c r="AC90" s="344">
        <v>2</v>
      </c>
      <c r="AD90" s="343">
        <v>2</v>
      </c>
      <c r="AE90" s="320">
        <v>12</v>
      </c>
      <c r="AI90" s="319"/>
    </row>
    <row r="91" spans="1:35" ht="12.75">
      <c r="A91" s="346">
        <v>13</v>
      </c>
      <c r="B91" s="345">
        <v>2</v>
      </c>
      <c r="C91" s="344">
        <v>2</v>
      </c>
      <c r="D91" s="344">
        <v>1</v>
      </c>
      <c r="E91" s="343">
        <v>2</v>
      </c>
      <c r="F91" s="346">
        <v>13</v>
      </c>
      <c r="G91" s="345">
        <v>2</v>
      </c>
      <c r="H91" s="344">
        <v>2</v>
      </c>
      <c r="I91" s="344">
        <v>2</v>
      </c>
      <c r="J91" s="343">
        <v>2</v>
      </c>
      <c r="K91" s="346">
        <v>13</v>
      </c>
      <c r="L91" s="345">
        <v>2</v>
      </c>
      <c r="M91" s="344">
        <v>2</v>
      </c>
      <c r="N91" s="344">
        <v>2</v>
      </c>
      <c r="O91" s="343">
        <v>2</v>
      </c>
      <c r="P91" s="346">
        <v>13</v>
      </c>
      <c r="Q91" s="345">
        <v>2</v>
      </c>
      <c r="R91" s="344">
        <v>1</v>
      </c>
      <c r="S91" s="344">
        <v>1</v>
      </c>
      <c r="T91" s="343">
        <v>1</v>
      </c>
      <c r="U91" s="346">
        <v>13</v>
      </c>
      <c r="V91" s="345">
        <v>2</v>
      </c>
      <c r="W91" s="344">
        <v>2</v>
      </c>
      <c r="X91" s="344">
        <v>1</v>
      </c>
      <c r="Y91" s="343">
        <v>2</v>
      </c>
      <c r="Z91" s="346">
        <v>13</v>
      </c>
      <c r="AA91" s="345">
        <v>1</v>
      </c>
      <c r="AB91" s="344">
        <v>2</v>
      </c>
      <c r="AC91" s="344">
        <v>2</v>
      </c>
      <c r="AD91" s="343">
        <v>2</v>
      </c>
      <c r="AE91" s="320">
        <v>13</v>
      </c>
      <c r="AI91" s="319"/>
    </row>
    <row r="92" spans="1:35" ht="12.75">
      <c r="A92" s="346">
        <v>14</v>
      </c>
      <c r="B92" s="345">
        <v>2</v>
      </c>
      <c r="C92" s="344">
        <v>2</v>
      </c>
      <c r="D92" s="344">
        <v>2</v>
      </c>
      <c r="E92" s="343">
        <v>2</v>
      </c>
      <c r="F92" s="346">
        <v>14</v>
      </c>
      <c r="G92" s="345">
        <v>2</v>
      </c>
      <c r="H92" s="344">
        <v>2</v>
      </c>
      <c r="I92" s="344">
        <v>2</v>
      </c>
      <c r="J92" s="343">
        <v>2</v>
      </c>
      <c r="K92" s="346">
        <v>14</v>
      </c>
      <c r="L92" s="345">
        <v>2</v>
      </c>
      <c r="M92" s="344">
        <v>2</v>
      </c>
      <c r="N92" s="344">
        <v>2</v>
      </c>
      <c r="O92" s="343">
        <v>2</v>
      </c>
      <c r="P92" s="346">
        <v>14</v>
      </c>
      <c r="Q92" s="345">
        <v>2</v>
      </c>
      <c r="R92" s="344">
        <v>2</v>
      </c>
      <c r="S92" s="344">
        <v>1</v>
      </c>
      <c r="T92" s="343">
        <v>1</v>
      </c>
      <c r="U92" s="346">
        <v>14</v>
      </c>
      <c r="V92" s="345">
        <v>2</v>
      </c>
      <c r="W92" s="344">
        <v>2</v>
      </c>
      <c r="X92" s="344">
        <v>2</v>
      </c>
      <c r="Y92" s="343">
        <v>1</v>
      </c>
      <c r="Z92" s="346">
        <v>14</v>
      </c>
      <c r="AA92" s="345">
        <v>2</v>
      </c>
      <c r="AB92" s="344">
        <v>1</v>
      </c>
      <c r="AC92" s="344">
        <v>1</v>
      </c>
      <c r="AD92" s="343">
        <v>1</v>
      </c>
      <c r="AE92" s="320">
        <v>14</v>
      </c>
      <c r="AI92" s="319"/>
    </row>
    <row r="93" spans="1:35" ht="12.75">
      <c r="A93" s="346">
        <v>15</v>
      </c>
      <c r="B93" s="345">
        <v>2</v>
      </c>
      <c r="C93" s="344">
        <v>2</v>
      </c>
      <c r="D93" s="344">
        <v>2</v>
      </c>
      <c r="E93" s="343">
        <v>2</v>
      </c>
      <c r="F93" s="346">
        <v>15</v>
      </c>
      <c r="G93" s="345">
        <v>2</v>
      </c>
      <c r="H93" s="344">
        <v>6</v>
      </c>
      <c r="I93" s="344">
        <v>2</v>
      </c>
      <c r="J93" s="343">
        <v>2</v>
      </c>
      <c r="K93" s="346">
        <v>15</v>
      </c>
      <c r="L93" s="345">
        <v>2</v>
      </c>
      <c r="M93" s="344">
        <v>2</v>
      </c>
      <c r="N93" s="344">
        <v>2</v>
      </c>
      <c r="O93" s="343">
        <v>2</v>
      </c>
      <c r="P93" s="346">
        <v>15</v>
      </c>
      <c r="Q93" s="345">
        <v>3</v>
      </c>
      <c r="R93" s="344">
        <v>5</v>
      </c>
      <c r="S93" s="344">
        <v>2</v>
      </c>
      <c r="T93" s="343">
        <v>2</v>
      </c>
      <c r="U93" s="346">
        <v>15</v>
      </c>
      <c r="V93" s="345">
        <v>2</v>
      </c>
      <c r="W93" s="344">
        <v>4</v>
      </c>
      <c r="X93" s="344">
        <v>2</v>
      </c>
      <c r="Y93" s="343">
        <v>2</v>
      </c>
      <c r="Z93" s="346">
        <v>15</v>
      </c>
      <c r="AA93" s="345">
        <v>2</v>
      </c>
      <c r="AB93" s="344">
        <v>2</v>
      </c>
      <c r="AC93" s="344">
        <v>2</v>
      </c>
      <c r="AD93" s="343">
        <v>2</v>
      </c>
      <c r="AE93" s="320">
        <v>15</v>
      </c>
      <c r="AI93" s="319"/>
    </row>
    <row r="94" spans="1:35" ht="12.75">
      <c r="A94" s="346">
        <v>16</v>
      </c>
      <c r="B94" s="345">
        <v>2</v>
      </c>
      <c r="C94" s="344">
        <v>2</v>
      </c>
      <c r="D94" s="344">
        <v>1</v>
      </c>
      <c r="E94" s="343">
        <v>2</v>
      </c>
      <c r="F94" s="346">
        <v>16</v>
      </c>
      <c r="G94" s="345">
        <v>2</v>
      </c>
      <c r="H94" s="344">
        <v>2</v>
      </c>
      <c r="I94" s="344">
        <v>2</v>
      </c>
      <c r="J94" s="343">
        <v>3</v>
      </c>
      <c r="K94" s="346">
        <v>16</v>
      </c>
      <c r="L94" s="345">
        <v>3</v>
      </c>
      <c r="M94" s="344">
        <v>2</v>
      </c>
      <c r="N94" s="344">
        <v>2</v>
      </c>
      <c r="O94" s="343">
        <v>3</v>
      </c>
      <c r="P94" s="346">
        <v>16</v>
      </c>
      <c r="Q94" s="345">
        <v>2</v>
      </c>
      <c r="R94" s="344">
        <v>2</v>
      </c>
      <c r="S94" s="344">
        <v>2</v>
      </c>
      <c r="T94" s="343">
        <v>2</v>
      </c>
      <c r="U94" s="346">
        <v>16</v>
      </c>
      <c r="V94" s="345">
        <v>3</v>
      </c>
      <c r="W94" s="344">
        <v>2</v>
      </c>
      <c r="X94" s="344">
        <v>2</v>
      </c>
      <c r="Y94" s="343">
        <v>3</v>
      </c>
      <c r="Z94" s="346">
        <v>16</v>
      </c>
      <c r="AA94" s="345">
        <v>4</v>
      </c>
      <c r="AB94" s="344">
        <v>3</v>
      </c>
      <c r="AC94" s="344">
        <v>2</v>
      </c>
      <c r="AD94" s="343">
        <v>3</v>
      </c>
      <c r="AE94" s="320">
        <v>16</v>
      </c>
      <c r="AI94" s="319"/>
    </row>
    <row r="95" spans="1:35" ht="12.75">
      <c r="A95" s="346">
        <v>17</v>
      </c>
      <c r="B95" s="345">
        <v>2</v>
      </c>
      <c r="C95" s="344">
        <v>2</v>
      </c>
      <c r="D95" s="344">
        <v>2</v>
      </c>
      <c r="E95" s="343">
        <v>2</v>
      </c>
      <c r="F95" s="346">
        <v>17</v>
      </c>
      <c r="G95" s="345">
        <v>2</v>
      </c>
      <c r="H95" s="344">
        <v>2</v>
      </c>
      <c r="I95" s="344">
        <v>2</v>
      </c>
      <c r="J95" s="343">
        <v>2</v>
      </c>
      <c r="K95" s="346">
        <v>17</v>
      </c>
      <c r="L95" s="345">
        <v>2</v>
      </c>
      <c r="M95" s="344">
        <v>2</v>
      </c>
      <c r="N95" s="344">
        <v>2</v>
      </c>
      <c r="O95" s="343">
        <v>2</v>
      </c>
      <c r="P95" s="346">
        <v>17</v>
      </c>
      <c r="Q95" s="345">
        <v>3</v>
      </c>
      <c r="R95" s="344">
        <v>2</v>
      </c>
      <c r="S95" s="344">
        <v>2</v>
      </c>
      <c r="T95" s="343">
        <v>2</v>
      </c>
      <c r="U95" s="346">
        <v>17</v>
      </c>
      <c r="V95" s="345">
        <v>2</v>
      </c>
      <c r="W95" s="344">
        <v>2</v>
      </c>
      <c r="X95" s="344">
        <v>2</v>
      </c>
      <c r="Y95" s="343">
        <v>1</v>
      </c>
      <c r="Z95" s="346">
        <v>17</v>
      </c>
      <c r="AA95" s="345">
        <v>2</v>
      </c>
      <c r="AB95" s="344">
        <v>3</v>
      </c>
      <c r="AC95" s="344">
        <v>2</v>
      </c>
      <c r="AD95" s="343">
        <v>2</v>
      </c>
      <c r="AE95" s="320">
        <v>17</v>
      </c>
      <c r="AI95" s="319"/>
    </row>
    <row r="96" spans="1:35" ht="12.75">
      <c r="A96" s="342">
        <v>18</v>
      </c>
      <c r="B96" s="341">
        <v>1</v>
      </c>
      <c r="C96" s="340">
        <v>1</v>
      </c>
      <c r="D96" s="340">
        <v>1</v>
      </c>
      <c r="E96" s="339">
        <v>1</v>
      </c>
      <c r="F96" s="342">
        <v>18</v>
      </c>
      <c r="G96" s="341">
        <v>4</v>
      </c>
      <c r="H96" s="340">
        <v>1</v>
      </c>
      <c r="I96" s="340">
        <v>1</v>
      </c>
      <c r="J96" s="339">
        <v>1</v>
      </c>
      <c r="K96" s="342">
        <v>18</v>
      </c>
      <c r="L96" s="341">
        <v>5</v>
      </c>
      <c r="M96" s="340">
        <v>2</v>
      </c>
      <c r="N96" s="340">
        <v>1</v>
      </c>
      <c r="O96" s="339">
        <v>1</v>
      </c>
      <c r="P96" s="342">
        <v>18</v>
      </c>
      <c r="Q96" s="341">
        <v>3</v>
      </c>
      <c r="R96" s="340">
        <v>1</v>
      </c>
      <c r="S96" s="340">
        <v>2</v>
      </c>
      <c r="T96" s="339">
        <v>1</v>
      </c>
      <c r="U96" s="342">
        <v>18</v>
      </c>
      <c r="V96" s="341">
        <v>1</v>
      </c>
      <c r="W96" s="340">
        <v>1</v>
      </c>
      <c r="X96" s="340">
        <v>1</v>
      </c>
      <c r="Y96" s="339">
        <v>1</v>
      </c>
      <c r="Z96" s="342">
        <v>18</v>
      </c>
      <c r="AA96" s="341">
        <v>1</v>
      </c>
      <c r="AB96" s="340">
        <v>1</v>
      </c>
      <c r="AC96" s="340">
        <v>1</v>
      </c>
      <c r="AD96" s="339">
        <v>1</v>
      </c>
      <c r="AE96" s="320">
        <v>18</v>
      </c>
      <c r="AI96" s="319"/>
    </row>
    <row r="97" spans="1:35" ht="13.5" thickBot="1">
      <c r="A97" s="338" t="s">
        <v>119</v>
      </c>
      <c r="B97" s="337">
        <f>SUM(B79:B96)</f>
        <v>31</v>
      </c>
      <c r="C97" s="336">
        <f>SUM(C79:C96)</f>
        <v>32</v>
      </c>
      <c r="D97" s="336">
        <f>SUM(D79:D96)</f>
        <v>30</v>
      </c>
      <c r="E97" s="335">
        <f>SUM(E79:E96)</f>
        <v>34</v>
      </c>
      <c r="F97" s="338" t="s">
        <v>119</v>
      </c>
      <c r="G97" s="337">
        <f>SUM(G79:G96)</f>
        <v>36</v>
      </c>
      <c r="H97" s="336">
        <f>SUM(H79:H96)</f>
        <v>36</v>
      </c>
      <c r="I97" s="336">
        <f>SUM(I79:I96)</f>
        <v>30</v>
      </c>
      <c r="J97" s="335">
        <f>SUM(J79:J96)</f>
        <v>32</v>
      </c>
      <c r="K97" s="338" t="s">
        <v>119</v>
      </c>
      <c r="L97" s="337">
        <f>SUM(L79:L96)</f>
        <v>44</v>
      </c>
      <c r="M97" s="336">
        <f>SUM(M79:M96)</f>
        <v>36</v>
      </c>
      <c r="N97" s="336">
        <f>SUM(N79:N96)</f>
        <v>32</v>
      </c>
      <c r="O97" s="335">
        <f>SUM(O79:O96)</f>
        <v>29</v>
      </c>
      <c r="P97" s="338" t="s">
        <v>119</v>
      </c>
      <c r="Q97" s="337">
        <f>SUM(Q79:Q96)</f>
        <v>32</v>
      </c>
      <c r="R97" s="336">
        <f>SUM(R79:R96)</f>
        <v>30</v>
      </c>
      <c r="S97" s="336">
        <f>SUM(S79:S96)</f>
        <v>28</v>
      </c>
      <c r="T97" s="335">
        <f>SUM(T79:T96)</f>
        <v>24</v>
      </c>
      <c r="U97" s="338" t="s">
        <v>119</v>
      </c>
      <c r="V97" s="337">
        <f>SUM(V79:V96)</f>
        <v>28</v>
      </c>
      <c r="W97" s="336">
        <f>SUM(W79:W96)</f>
        <v>30</v>
      </c>
      <c r="X97" s="336">
        <f>SUM(X79:X96)</f>
        <v>32</v>
      </c>
      <c r="Y97" s="335">
        <f>SUM(Y79:Y96)</f>
        <v>32</v>
      </c>
      <c r="Z97" s="338" t="s">
        <v>119</v>
      </c>
      <c r="AA97" s="337">
        <f>SUM(AA79:AA96)</f>
        <v>30</v>
      </c>
      <c r="AB97" s="336">
        <f>SUM(AB79:AB96)</f>
        <v>30</v>
      </c>
      <c r="AC97" s="336">
        <f>SUM(AC79:AC96)</f>
        <v>30</v>
      </c>
      <c r="AD97" s="335">
        <f>SUM(AD79:AD96)</f>
        <v>34</v>
      </c>
      <c r="AE97" s="323" t="s">
        <v>119</v>
      </c>
      <c r="AF97" s="322">
        <f>SUM(AF79:AF96)</f>
        <v>0</v>
      </c>
      <c r="AG97" s="322">
        <f>SUM(AG79:AG96)</f>
        <v>0</v>
      </c>
      <c r="AH97" s="322">
        <f>SUM(AH79:AH96)</f>
        <v>0</v>
      </c>
      <c r="AI97" s="321">
        <f>SUM(AI79:AI96)</f>
        <v>0</v>
      </c>
    </row>
    <row r="98" spans="1:35" ht="14.25" thickBot="1" thickTop="1">
      <c r="A98" s="334"/>
      <c r="B98" s="333"/>
      <c r="C98" s="333"/>
      <c r="D98" s="333"/>
      <c r="E98" s="332">
        <f>SUM(B97:E97)</f>
        <v>127</v>
      </c>
      <c r="F98" s="334"/>
      <c r="G98" s="333"/>
      <c r="H98" s="333"/>
      <c r="I98" s="333"/>
      <c r="J98" s="332">
        <f>SUM(G97:J97)</f>
        <v>134</v>
      </c>
      <c r="K98" s="334"/>
      <c r="L98" s="333"/>
      <c r="M98" s="333"/>
      <c r="N98" s="333"/>
      <c r="O98" s="332">
        <f>SUM(L97:O97)</f>
        <v>141</v>
      </c>
      <c r="P98" s="334"/>
      <c r="Q98" s="333"/>
      <c r="R98" s="333"/>
      <c r="S98" s="333"/>
      <c r="T98" s="332">
        <f>SUM(Q97:T97)</f>
        <v>114</v>
      </c>
      <c r="U98" s="334"/>
      <c r="V98" s="333"/>
      <c r="W98" s="333"/>
      <c r="X98" s="333"/>
      <c r="Y98" s="332">
        <f>SUM(V97:Y97)</f>
        <v>122</v>
      </c>
      <c r="Z98" s="334"/>
      <c r="AA98" s="333"/>
      <c r="AB98" s="333"/>
      <c r="AC98" s="333"/>
      <c r="AD98" s="332">
        <f>SUM(AA97:AD97)</f>
        <v>124</v>
      </c>
      <c r="AE98" s="320"/>
      <c r="AI98" s="319">
        <f>SUM(AF97:AI97)</f>
        <v>0</v>
      </c>
    </row>
    <row r="99" spans="1:35" ht="12.75" hidden="1">
      <c r="A99" s="318"/>
      <c r="B99" s="157">
        <v>1</v>
      </c>
      <c r="C99" s="157">
        <v>1</v>
      </c>
      <c r="D99" s="157">
        <v>1</v>
      </c>
      <c r="E99" s="317">
        <v>1</v>
      </c>
      <c r="F99" s="318"/>
      <c r="G99" s="157">
        <v>1</v>
      </c>
      <c r="H99" s="157">
        <v>1</v>
      </c>
      <c r="I99" s="157">
        <v>1</v>
      </c>
      <c r="J99" s="317">
        <v>1</v>
      </c>
      <c r="K99" s="318"/>
      <c r="L99" s="157">
        <v>1</v>
      </c>
      <c r="M99" s="157">
        <v>1</v>
      </c>
      <c r="N99" s="157">
        <v>1</v>
      </c>
      <c r="O99" s="317">
        <v>1</v>
      </c>
      <c r="P99" s="318"/>
      <c r="Q99" s="157">
        <v>1</v>
      </c>
      <c r="R99" s="157">
        <v>1</v>
      </c>
      <c r="S99" s="157">
        <v>1</v>
      </c>
      <c r="T99" s="317">
        <v>1</v>
      </c>
      <c r="U99" s="318"/>
      <c r="V99" s="157">
        <v>1</v>
      </c>
      <c r="W99" s="157">
        <v>1</v>
      </c>
      <c r="X99" s="157">
        <v>1</v>
      </c>
      <c r="Y99" s="317">
        <v>1</v>
      </c>
      <c r="Z99" s="318"/>
      <c r="AA99" s="157">
        <v>1</v>
      </c>
      <c r="AB99" s="157">
        <v>1</v>
      </c>
      <c r="AC99" s="157">
        <v>1</v>
      </c>
      <c r="AD99" s="317">
        <v>1</v>
      </c>
      <c r="AE99" s="318"/>
      <c r="AF99" s="157">
        <v>1</v>
      </c>
      <c r="AG99" s="157">
        <v>1</v>
      </c>
      <c r="AH99" s="157">
        <v>1</v>
      </c>
      <c r="AI99" s="317">
        <v>1</v>
      </c>
    </row>
    <row r="101" spans="1:32" ht="13.5" thickBot="1">
      <c r="A101" s="331" t="s">
        <v>212</v>
      </c>
      <c r="AF101" t="s">
        <v>132</v>
      </c>
    </row>
    <row r="102" spans="1:42" ht="12.75">
      <c r="A102" s="357"/>
      <c r="B102" s="356" t="s">
        <v>211</v>
      </c>
      <c r="C102" s="355"/>
      <c r="D102" s="355"/>
      <c r="E102" s="354"/>
      <c r="F102" s="357"/>
      <c r="G102" s="356" t="s">
        <v>210</v>
      </c>
      <c r="H102" s="355"/>
      <c r="I102" s="355"/>
      <c r="J102" s="354"/>
      <c r="K102" s="357"/>
      <c r="L102" s="356" t="s">
        <v>209</v>
      </c>
      <c r="M102" s="355"/>
      <c r="N102" s="355"/>
      <c r="O102" s="354"/>
      <c r="P102" s="357"/>
      <c r="Q102" s="356" t="s">
        <v>208</v>
      </c>
      <c r="R102" s="355"/>
      <c r="S102" s="355"/>
      <c r="T102" s="354"/>
      <c r="U102" s="357"/>
      <c r="V102" s="356" t="s">
        <v>154</v>
      </c>
      <c r="W102" s="355"/>
      <c r="X102" s="355"/>
      <c r="Y102" s="354"/>
      <c r="Z102" s="357"/>
      <c r="AA102" s="356" t="s">
        <v>207</v>
      </c>
      <c r="AB102" s="355"/>
      <c r="AC102" s="355"/>
      <c r="AD102" s="354"/>
      <c r="AE102" s="330"/>
      <c r="AF102" s="329" t="s">
        <v>206</v>
      </c>
      <c r="AG102" s="329"/>
      <c r="AH102" s="329"/>
      <c r="AI102" s="328"/>
      <c r="AJ102" s="327"/>
      <c r="AK102" s="327"/>
      <c r="AL102" s="327"/>
      <c r="AN102" s="327"/>
      <c r="AO102" s="327"/>
      <c r="AP102" s="327"/>
    </row>
    <row r="103" spans="1:35" ht="12.75">
      <c r="A103" s="353" t="s">
        <v>205</v>
      </c>
      <c r="B103" s="352">
        <v>1</v>
      </c>
      <c r="C103" s="351">
        <v>2</v>
      </c>
      <c r="D103" s="351">
        <v>3</v>
      </c>
      <c r="E103" s="350">
        <v>4</v>
      </c>
      <c r="F103" s="353" t="s">
        <v>205</v>
      </c>
      <c r="G103" s="352">
        <v>1</v>
      </c>
      <c r="H103" s="351">
        <v>2</v>
      </c>
      <c r="I103" s="351">
        <v>3</v>
      </c>
      <c r="J103" s="350">
        <v>4</v>
      </c>
      <c r="K103" s="353" t="s">
        <v>205</v>
      </c>
      <c r="L103" s="352">
        <v>1</v>
      </c>
      <c r="M103" s="351">
        <v>2</v>
      </c>
      <c r="N103" s="351">
        <v>3</v>
      </c>
      <c r="O103" s="350">
        <v>4</v>
      </c>
      <c r="P103" s="353" t="s">
        <v>205</v>
      </c>
      <c r="Q103" s="352">
        <v>1</v>
      </c>
      <c r="R103" s="351">
        <v>2</v>
      </c>
      <c r="S103" s="351">
        <v>3</v>
      </c>
      <c r="T103" s="350">
        <v>4</v>
      </c>
      <c r="U103" s="353" t="s">
        <v>205</v>
      </c>
      <c r="V103" s="352">
        <v>1</v>
      </c>
      <c r="W103" s="351">
        <v>2</v>
      </c>
      <c r="X103" s="351">
        <v>3</v>
      </c>
      <c r="Y103" s="350">
        <v>4</v>
      </c>
      <c r="Z103" s="353" t="s">
        <v>205</v>
      </c>
      <c r="AA103" s="352">
        <v>1</v>
      </c>
      <c r="AB103" s="351">
        <v>2</v>
      </c>
      <c r="AC103" s="351">
        <v>3</v>
      </c>
      <c r="AD103" s="350">
        <v>4</v>
      </c>
      <c r="AE103" s="326" t="s">
        <v>205</v>
      </c>
      <c r="AF103" s="325">
        <v>1</v>
      </c>
      <c r="AG103" s="325">
        <v>2</v>
      </c>
      <c r="AH103" s="325">
        <v>3</v>
      </c>
      <c r="AI103" s="324">
        <v>4</v>
      </c>
    </row>
    <row r="104" spans="1:35" ht="12.75">
      <c r="A104" s="346">
        <v>1</v>
      </c>
      <c r="B104" s="349">
        <v>2</v>
      </c>
      <c r="C104" s="348">
        <v>2</v>
      </c>
      <c r="D104" s="348">
        <v>2</v>
      </c>
      <c r="E104" s="347">
        <v>1</v>
      </c>
      <c r="F104" s="346">
        <v>1</v>
      </c>
      <c r="G104" s="349">
        <v>2</v>
      </c>
      <c r="H104" s="348">
        <v>2</v>
      </c>
      <c r="I104" s="348">
        <v>1</v>
      </c>
      <c r="J104" s="347">
        <v>2</v>
      </c>
      <c r="K104" s="346">
        <v>1</v>
      </c>
      <c r="L104" s="349">
        <v>2</v>
      </c>
      <c r="M104" s="348">
        <v>2</v>
      </c>
      <c r="N104" s="348">
        <v>2</v>
      </c>
      <c r="O104" s="347">
        <v>2</v>
      </c>
      <c r="P104" s="346">
        <v>1</v>
      </c>
      <c r="Q104" s="349">
        <v>2</v>
      </c>
      <c r="R104" s="348">
        <v>1</v>
      </c>
      <c r="S104" s="348">
        <v>2</v>
      </c>
      <c r="T104" s="347">
        <v>1</v>
      </c>
      <c r="U104" s="346">
        <v>1</v>
      </c>
      <c r="V104" s="349">
        <v>2</v>
      </c>
      <c r="W104" s="348">
        <v>2</v>
      </c>
      <c r="X104" s="348">
        <v>2</v>
      </c>
      <c r="Y104" s="347">
        <v>1</v>
      </c>
      <c r="Z104" s="346">
        <v>1</v>
      </c>
      <c r="AA104" s="349">
        <v>2</v>
      </c>
      <c r="AB104" s="348">
        <v>2</v>
      </c>
      <c r="AC104" s="348">
        <v>2</v>
      </c>
      <c r="AD104" s="347">
        <v>1</v>
      </c>
      <c r="AE104" s="320">
        <v>1</v>
      </c>
      <c r="AI104" s="319"/>
    </row>
    <row r="105" spans="1:35" ht="12.75">
      <c r="A105" s="346">
        <v>2</v>
      </c>
      <c r="B105" s="345">
        <v>4</v>
      </c>
      <c r="C105" s="344">
        <v>3</v>
      </c>
      <c r="D105" s="344">
        <v>2</v>
      </c>
      <c r="E105" s="343">
        <v>1</v>
      </c>
      <c r="F105" s="346">
        <v>2</v>
      </c>
      <c r="G105" s="345">
        <v>2</v>
      </c>
      <c r="H105" s="344">
        <v>2</v>
      </c>
      <c r="I105" s="344">
        <v>1</v>
      </c>
      <c r="J105" s="343">
        <v>2</v>
      </c>
      <c r="K105" s="346">
        <v>2</v>
      </c>
      <c r="L105" s="345">
        <v>2</v>
      </c>
      <c r="M105" s="344">
        <v>1</v>
      </c>
      <c r="N105" s="344">
        <v>2</v>
      </c>
      <c r="O105" s="343">
        <v>3</v>
      </c>
      <c r="P105" s="346">
        <v>2</v>
      </c>
      <c r="Q105" s="345">
        <v>1</v>
      </c>
      <c r="R105" s="344">
        <v>2</v>
      </c>
      <c r="S105" s="344">
        <v>1</v>
      </c>
      <c r="T105" s="343">
        <v>2</v>
      </c>
      <c r="U105" s="346">
        <v>2</v>
      </c>
      <c r="V105" s="345">
        <v>2</v>
      </c>
      <c r="W105" s="344">
        <v>2</v>
      </c>
      <c r="X105" s="344">
        <v>1</v>
      </c>
      <c r="Y105" s="343">
        <v>2</v>
      </c>
      <c r="Z105" s="346">
        <v>2</v>
      </c>
      <c r="AA105" s="345">
        <v>2</v>
      </c>
      <c r="AB105" s="344">
        <v>1</v>
      </c>
      <c r="AC105" s="344">
        <v>1</v>
      </c>
      <c r="AD105" s="343">
        <v>2</v>
      </c>
      <c r="AE105" s="320">
        <v>2</v>
      </c>
      <c r="AI105" s="319"/>
    </row>
    <row r="106" spans="1:35" ht="12.75">
      <c r="A106" s="346">
        <v>3</v>
      </c>
      <c r="B106" s="345">
        <v>1</v>
      </c>
      <c r="C106" s="344">
        <v>2</v>
      </c>
      <c r="D106" s="344">
        <v>1</v>
      </c>
      <c r="E106" s="343">
        <v>1</v>
      </c>
      <c r="F106" s="346">
        <v>3</v>
      </c>
      <c r="G106" s="345">
        <v>2</v>
      </c>
      <c r="H106" s="344">
        <v>1</v>
      </c>
      <c r="I106" s="344">
        <v>2</v>
      </c>
      <c r="J106" s="343">
        <v>1</v>
      </c>
      <c r="K106" s="346">
        <v>3</v>
      </c>
      <c r="L106" s="345">
        <v>1</v>
      </c>
      <c r="M106" s="344">
        <v>3</v>
      </c>
      <c r="N106" s="344">
        <v>1</v>
      </c>
      <c r="O106" s="343">
        <v>3</v>
      </c>
      <c r="P106" s="346">
        <v>3</v>
      </c>
      <c r="Q106" s="345">
        <v>1</v>
      </c>
      <c r="R106" s="344">
        <v>2</v>
      </c>
      <c r="S106" s="344">
        <v>2</v>
      </c>
      <c r="T106" s="343">
        <v>1</v>
      </c>
      <c r="U106" s="346">
        <v>3</v>
      </c>
      <c r="V106" s="345">
        <v>2</v>
      </c>
      <c r="W106" s="344">
        <v>1</v>
      </c>
      <c r="X106" s="344">
        <v>1</v>
      </c>
      <c r="Y106" s="343">
        <v>2</v>
      </c>
      <c r="Z106" s="346">
        <v>3</v>
      </c>
      <c r="AA106" s="345">
        <v>1</v>
      </c>
      <c r="AB106" s="344">
        <v>2</v>
      </c>
      <c r="AC106" s="344">
        <v>1</v>
      </c>
      <c r="AD106" s="343">
        <v>2</v>
      </c>
      <c r="AE106" s="320">
        <v>3</v>
      </c>
      <c r="AI106" s="319"/>
    </row>
    <row r="107" spans="1:35" ht="12.75">
      <c r="A107" s="346">
        <v>4</v>
      </c>
      <c r="B107" s="345">
        <v>2</v>
      </c>
      <c r="C107" s="344">
        <v>3</v>
      </c>
      <c r="D107" s="344">
        <v>2</v>
      </c>
      <c r="E107" s="343">
        <v>3</v>
      </c>
      <c r="F107" s="346">
        <v>4</v>
      </c>
      <c r="G107" s="345">
        <v>3</v>
      </c>
      <c r="H107" s="344">
        <v>2</v>
      </c>
      <c r="I107" s="344">
        <v>3</v>
      </c>
      <c r="J107" s="343">
        <v>2</v>
      </c>
      <c r="K107" s="346">
        <v>4</v>
      </c>
      <c r="L107" s="345">
        <v>4</v>
      </c>
      <c r="M107" s="344">
        <v>2</v>
      </c>
      <c r="N107" s="344">
        <v>3</v>
      </c>
      <c r="O107" s="343">
        <v>3</v>
      </c>
      <c r="P107" s="346">
        <v>4</v>
      </c>
      <c r="Q107" s="345">
        <v>2</v>
      </c>
      <c r="R107" s="344">
        <v>1</v>
      </c>
      <c r="S107" s="344">
        <v>2</v>
      </c>
      <c r="T107" s="343">
        <v>1</v>
      </c>
      <c r="U107" s="346">
        <v>4</v>
      </c>
      <c r="V107" s="345">
        <v>2</v>
      </c>
      <c r="W107" s="344">
        <v>3</v>
      </c>
      <c r="X107" s="344">
        <v>2</v>
      </c>
      <c r="Y107" s="343">
        <v>5</v>
      </c>
      <c r="Z107" s="346">
        <v>4</v>
      </c>
      <c r="AA107" s="345">
        <v>1</v>
      </c>
      <c r="AB107" s="344">
        <v>3</v>
      </c>
      <c r="AC107" s="344">
        <v>3</v>
      </c>
      <c r="AD107" s="343">
        <v>2</v>
      </c>
      <c r="AE107" s="320">
        <v>4</v>
      </c>
      <c r="AI107" s="319"/>
    </row>
    <row r="108" spans="1:35" ht="12.75">
      <c r="A108" s="346">
        <v>5</v>
      </c>
      <c r="B108" s="345">
        <v>2</v>
      </c>
      <c r="C108" s="344">
        <v>2</v>
      </c>
      <c r="D108" s="344">
        <v>1</v>
      </c>
      <c r="E108" s="343">
        <v>2</v>
      </c>
      <c r="F108" s="346">
        <v>5</v>
      </c>
      <c r="G108" s="345">
        <v>2</v>
      </c>
      <c r="H108" s="344">
        <v>4</v>
      </c>
      <c r="I108" s="344">
        <v>2</v>
      </c>
      <c r="J108" s="343">
        <v>1</v>
      </c>
      <c r="K108" s="346">
        <v>5</v>
      </c>
      <c r="L108" s="345">
        <v>2</v>
      </c>
      <c r="M108" s="344">
        <v>2</v>
      </c>
      <c r="N108" s="344">
        <v>2</v>
      </c>
      <c r="O108" s="343">
        <v>2</v>
      </c>
      <c r="P108" s="346">
        <v>5</v>
      </c>
      <c r="Q108" s="345">
        <v>2</v>
      </c>
      <c r="R108" s="344">
        <v>2</v>
      </c>
      <c r="S108" s="344">
        <v>1</v>
      </c>
      <c r="T108" s="343">
        <v>2</v>
      </c>
      <c r="U108" s="346">
        <v>5</v>
      </c>
      <c r="V108" s="345">
        <v>1</v>
      </c>
      <c r="W108" s="344">
        <v>2</v>
      </c>
      <c r="X108" s="344">
        <v>2</v>
      </c>
      <c r="Y108" s="343">
        <v>2</v>
      </c>
      <c r="Z108" s="346">
        <v>5</v>
      </c>
      <c r="AA108" s="345">
        <v>1</v>
      </c>
      <c r="AB108" s="344">
        <v>1</v>
      </c>
      <c r="AC108" s="344">
        <v>1</v>
      </c>
      <c r="AD108" s="343">
        <v>1</v>
      </c>
      <c r="AE108" s="320">
        <v>5</v>
      </c>
      <c r="AI108" s="319"/>
    </row>
    <row r="109" spans="1:35" ht="12.75">
      <c r="A109" s="346">
        <v>6</v>
      </c>
      <c r="B109" s="345">
        <v>2</v>
      </c>
      <c r="C109" s="344">
        <v>2</v>
      </c>
      <c r="D109" s="344">
        <v>2</v>
      </c>
      <c r="E109" s="343">
        <v>2</v>
      </c>
      <c r="F109" s="346">
        <v>6</v>
      </c>
      <c r="G109" s="345">
        <v>3</v>
      </c>
      <c r="H109" s="344">
        <v>2</v>
      </c>
      <c r="I109" s="344">
        <v>3</v>
      </c>
      <c r="J109" s="343">
        <v>2</v>
      </c>
      <c r="K109" s="346">
        <v>6</v>
      </c>
      <c r="L109" s="345">
        <v>3</v>
      </c>
      <c r="M109" s="344">
        <v>2</v>
      </c>
      <c r="N109" s="344">
        <v>2</v>
      </c>
      <c r="O109" s="343">
        <v>2</v>
      </c>
      <c r="P109" s="346">
        <v>6</v>
      </c>
      <c r="Q109" s="345">
        <v>2</v>
      </c>
      <c r="R109" s="344">
        <v>2</v>
      </c>
      <c r="S109" s="344">
        <v>1</v>
      </c>
      <c r="T109" s="343">
        <v>2</v>
      </c>
      <c r="U109" s="346">
        <v>6</v>
      </c>
      <c r="V109" s="345">
        <v>2</v>
      </c>
      <c r="W109" s="344">
        <v>2</v>
      </c>
      <c r="X109" s="344">
        <v>2</v>
      </c>
      <c r="Y109" s="343">
        <v>2</v>
      </c>
      <c r="Z109" s="346">
        <v>6</v>
      </c>
      <c r="AA109" s="345">
        <v>2</v>
      </c>
      <c r="AB109" s="344">
        <v>2</v>
      </c>
      <c r="AC109" s="344">
        <v>2</v>
      </c>
      <c r="AD109" s="343">
        <v>2</v>
      </c>
      <c r="AE109" s="320">
        <v>6</v>
      </c>
      <c r="AI109" s="319"/>
    </row>
    <row r="110" spans="1:35" ht="12.75">
      <c r="A110" s="346">
        <v>7</v>
      </c>
      <c r="B110" s="345">
        <v>2</v>
      </c>
      <c r="C110" s="344">
        <v>1</v>
      </c>
      <c r="D110" s="344">
        <v>2</v>
      </c>
      <c r="E110" s="343">
        <v>2</v>
      </c>
      <c r="F110" s="346">
        <v>7</v>
      </c>
      <c r="G110" s="345">
        <v>1</v>
      </c>
      <c r="H110" s="344">
        <v>1</v>
      </c>
      <c r="I110" s="344">
        <v>2</v>
      </c>
      <c r="J110" s="343">
        <v>1</v>
      </c>
      <c r="K110" s="346">
        <v>7</v>
      </c>
      <c r="L110" s="345">
        <v>2</v>
      </c>
      <c r="M110" s="344">
        <v>4</v>
      </c>
      <c r="N110" s="344">
        <v>2</v>
      </c>
      <c r="O110" s="343">
        <v>3</v>
      </c>
      <c r="P110" s="346">
        <v>7</v>
      </c>
      <c r="Q110" s="345">
        <v>1</v>
      </c>
      <c r="R110" s="344">
        <v>1</v>
      </c>
      <c r="S110" s="344">
        <v>1</v>
      </c>
      <c r="T110" s="343">
        <v>2</v>
      </c>
      <c r="U110" s="346">
        <v>7</v>
      </c>
      <c r="V110" s="345">
        <v>1</v>
      </c>
      <c r="W110" s="344">
        <v>1</v>
      </c>
      <c r="X110" s="344">
        <v>2</v>
      </c>
      <c r="Y110" s="343">
        <v>2</v>
      </c>
      <c r="Z110" s="346">
        <v>7</v>
      </c>
      <c r="AA110" s="345">
        <v>1</v>
      </c>
      <c r="AB110" s="344">
        <v>1</v>
      </c>
      <c r="AC110" s="344">
        <v>1</v>
      </c>
      <c r="AD110" s="343">
        <v>2</v>
      </c>
      <c r="AE110" s="320">
        <v>7</v>
      </c>
      <c r="AI110" s="319"/>
    </row>
    <row r="111" spans="1:35" ht="12.75">
      <c r="A111" s="346">
        <v>8</v>
      </c>
      <c r="B111" s="345">
        <v>2</v>
      </c>
      <c r="C111" s="344">
        <v>1</v>
      </c>
      <c r="D111" s="344">
        <v>1</v>
      </c>
      <c r="E111" s="343">
        <v>2</v>
      </c>
      <c r="F111" s="346">
        <v>8</v>
      </c>
      <c r="G111" s="345">
        <v>2</v>
      </c>
      <c r="H111" s="344">
        <v>1</v>
      </c>
      <c r="I111" s="344">
        <v>1</v>
      </c>
      <c r="J111" s="343">
        <v>2</v>
      </c>
      <c r="K111" s="346">
        <v>8</v>
      </c>
      <c r="L111" s="345">
        <v>2</v>
      </c>
      <c r="M111" s="344">
        <v>3</v>
      </c>
      <c r="N111" s="344">
        <v>2</v>
      </c>
      <c r="O111" s="343">
        <v>2</v>
      </c>
      <c r="P111" s="346">
        <v>8</v>
      </c>
      <c r="Q111" s="345">
        <v>2</v>
      </c>
      <c r="R111" s="344">
        <v>3</v>
      </c>
      <c r="S111" s="344">
        <v>2</v>
      </c>
      <c r="T111" s="343">
        <v>1</v>
      </c>
      <c r="U111" s="346">
        <v>8</v>
      </c>
      <c r="V111" s="345">
        <v>2</v>
      </c>
      <c r="W111" s="344">
        <v>2</v>
      </c>
      <c r="X111" s="344">
        <v>1</v>
      </c>
      <c r="Y111" s="343">
        <v>2</v>
      </c>
      <c r="Z111" s="346">
        <v>8</v>
      </c>
      <c r="AA111" s="345">
        <v>2</v>
      </c>
      <c r="AB111" s="344">
        <v>2</v>
      </c>
      <c r="AC111" s="344">
        <v>2</v>
      </c>
      <c r="AD111" s="343">
        <v>1</v>
      </c>
      <c r="AE111" s="320">
        <v>8</v>
      </c>
      <c r="AI111" s="319"/>
    </row>
    <row r="112" spans="1:35" ht="12.75">
      <c r="A112" s="346">
        <v>9</v>
      </c>
      <c r="B112" s="345">
        <v>4</v>
      </c>
      <c r="C112" s="344">
        <v>2</v>
      </c>
      <c r="D112" s="344">
        <v>2</v>
      </c>
      <c r="E112" s="343">
        <v>1</v>
      </c>
      <c r="F112" s="346">
        <v>9</v>
      </c>
      <c r="G112" s="345">
        <v>3</v>
      </c>
      <c r="H112" s="344">
        <v>2</v>
      </c>
      <c r="I112" s="344">
        <v>2</v>
      </c>
      <c r="J112" s="343">
        <v>2</v>
      </c>
      <c r="K112" s="346">
        <v>9</v>
      </c>
      <c r="L112" s="345">
        <v>2</v>
      </c>
      <c r="M112" s="344">
        <v>2</v>
      </c>
      <c r="N112" s="344">
        <v>2</v>
      </c>
      <c r="O112" s="343">
        <v>3</v>
      </c>
      <c r="P112" s="346">
        <v>9</v>
      </c>
      <c r="Q112" s="345">
        <v>2</v>
      </c>
      <c r="R112" s="344">
        <v>3</v>
      </c>
      <c r="S112" s="344">
        <v>2</v>
      </c>
      <c r="T112" s="343">
        <v>2</v>
      </c>
      <c r="U112" s="346">
        <v>9</v>
      </c>
      <c r="V112" s="345">
        <v>2</v>
      </c>
      <c r="W112" s="344">
        <v>3</v>
      </c>
      <c r="X112" s="344">
        <v>2</v>
      </c>
      <c r="Y112" s="343">
        <v>3</v>
      </c>
      <c r="Z112" s="346">
        <v>9</v>
      </c>
      <c r="AA112" s="345">
        <v>3</v>
      </c>
      <c r="AB112" s="344">
        <v>2</v>
      </c>
      <c r="AC112" s="344">
        <v>2</v>
      </c>
      <c r="AD112" s="343">
        <v>3</v>
      </c>
      <c r="AE112" s="320">
        <v>9</v>
      </c>
      <c r="AI112" s="319"/>
    </row>
    <row r="113" spans="1:35" ht="12.75">
      <c r="A113" s="346">
        <v>10</v>
      </c>
      <c r="B113" s="345">
        <v>1</v>
      </c>
      <c r="C113" s="344">
        <v>2</v>
      </c>
      <c r="D113" s="344">
        <v>1</v>
      </c>
      <c r="E113" s="343">
        <v>1</v>
      </c>
      <c r="F113" s="346">
        <v>10</v>
      </c>
      <c r="G113" s="345">
        <v>1</v>
      </c>
      <c r="H113" s="344">
        <v>1</v>
      </c>
      <c r="I113" s="344">
        <v>2</v>
      </c>
      <c r="J113" s="343">
        <v>2</v>
      </c>
      <c r="K113" s="346">
        <v>10</v>
      </c>
      <c r="L113" s="345">
        <v>2</v>
      </c>
      <c r="M113" s="344">
        <v>2</v>
      </c>
      <c r="N113" s="344">
        <v>2</v>
      </c>
      <c r="O113" s="343">
        <v>2</v>
      </c>
      <c r="P113" s="346">
        <v>10</v>
      </c>
      <c r="Q113" s="345">
        <v>2</v>
      </c>
      <c r="R113" s="344">
        <v>2</v>
      </c>
      <c r="S113" s="344">
        <v>2</v>
      </c>
      <c r="T113" s="343">
        <v>2</v>
      </c>
      <c r="U113" s="346">
        <v>10</v>
      </c>
      <c r="V113" s="345">
        <v>2</v>
      </c>
      <c r="W113" s="344">
        <v>2</v>
      </c>
      <c r="X113" s="344">
        <v>2</v>
      </c>
      <c r="Y113" s="343">
        <v>2</v>
      </c>
      <c r="Z113" s="346">
        <v>10</v>
      </c>
      <c r="AA113" s="345">
        <v>2</v>
      </c>
      <c r="AB113" s="344">
        <v>2</v>
      </c>
      <c r="AC113" s="344">
        <v>2</v>
      </c>
      <c r="AD113" s="343">
        <v>2</v>
      </c>
      <c r="AE113" s="320">
        <v>10</v>
      </c>
      <c r="AI113" s="319"/>
    </row>
    <row r="114" spans="1:35" ht="12.75">
      <c r="A114" s="346">
        <v>11</v>
      </c>
      <c r="B114" s="345">
        <v>1</v>
      </c>
      <c r="C114" s="344">
        <v>1</v>
      </c>
      <c r="D114" s="344">
        <v>1</v>
      </c>
      <c r="E114" s="343">
        <v>2</v>
      </c>
      <c r="F114" s="346">
        <v>11</v>
      </c>
      <c r="G114" s="345">
        <v>1</v>
      </c>
      <c r="H114" s="344">
        <v>1</v>
      </c>
      <c r="I114" s="344">
        <v>1</v>
      </c>
      <c r="J114" s="343">
        <v>1</v>
      </c>
      <c r="K114" s="346">
        <v>11</v>
      </c>
      <c r="L114" s="345">
        <v>1</v>
      </c>
      <c r="M114" s="344">
        <v>1</v>
      </c>
      <c r="N114" s="344">
        <v>1</v>
      </c>
      <c r="O114" s="343">
        <v>1</v>
      </c>
      <c r="P114" s="346">
        <v>11</v>
      </c>
      <c r="Q114" s="345">
        <v>1</v>
      </c>
      <c r="R114" s="344">
        <v>1</v>
      </c>
      <c r="S114" s="344">
        <v>1</v>
      </c>
      <c r="T114" s="343">
        <v>1</v>
      </c>
      <c r="U114" s="346">
        <v>11</v>
      </c>
      <c r="V114" s="345">
        <v>1</v>
      </c>
      <c r="W114" s="344">
        <v>1</v>
      </c>
      <c r="X114" s="344">
        <v>1</v>
      </c>
      <c r="Y114" s="343">
        <v>1</v>
      </c>
      <c r="Z114" s="346">
        <v>11</v>
      </c>
      <c r="AA114" s="345">
        <v>1</v>
      </c>
      <c r="AB114" s="344">
        <v>1</v>
      </c>
      <c r="AC114" s="344">
        <v>1</v>
      </c>
      <c r="AD114" s="343">
        <v>1</v>
      </c>
      <c r="AE114" s="320">
        <v>11</v>
      </c>
      <c r="AI114" s="319"/>
    </row>
    <row r="115" spans="1:35" ht="12.75">
      <c r="A115" s="346">
        <v>12</v>
      </c>
      <c r="B115" s="345">
        <v>2</v>
      </c>
      <c r="C115" s="344">
        <v>3</v>
      </c>
      <c r="D115" s="344">
        <v>2</v>
      </c>
      <c r="E115" s="343">
        <v>3</v>
      </c>
      <c r="F115" s="346">
        <v>12</v>
      </c>
      <c r="G115" s="345">
        <v>3</v>
      </c>
      <c r="H115" s="344">
        <v>2</v>
      </c>
      <c r="I115" s="344">
        <v>2</v>
      </c>
      <c r="J115" s="343">
        <v>3</v>
      </c>
      <c r="K115" s="346">
        <v>12</v>
      </c>
      <c r="L115" s="345">
        <v>1</v>
      </c>
      <c r="M115" s="344">
        <v>1</v>
      </c>
      <c r="N115" s="344">
        <v>1</v>
      </c>
      <c r="O115" s="343">
        <v>1</v>
      </c>
      <c r="P115" s="346">
        <v>12</v>
      </c>
      <c r="Q115" s="345">
        <v>2</v>
      </c>
      <c r="R115" s="344">
        <v>2</v>
      </c>
      <c r="S115" s="344">
        <v>1</v>
      </c>
      <c r="T115" s="343">
        <v>2</v>
      </c>
      <c r="U115" s="346">
        <v>12</v>
      </c>
      <c r="V115" s="345">
        <v>2</v>
      </c>
      <c r="W115" s="344">
        <v>1</v>
      </c>
      <c r="X115" s="344">
        <v>2</v>
      </c>
      <c r="Y115" s="343">
        <v>1</v>
      </c>
      <c r="Z115" s="346">
        <v>12</v>
      </c>
      <c r="AA115" s="345">
        <v>1</v>
      </c>
      <c r="AB115" s="344">
        <v>1</v>
      </c>
      <c r="AC115" s="344">
        <v>2</v>
      </c>
      <c r="AD115" s="343">
        <v>2</v>
      </c>
      <c r="AE115" s="320">
        <v>12</v>
      </c>
      <c r="AI115" s="319"/>
    </row>
    <row r="116" spans="1:35" ht="12.75">
      <c r="A116" s="346">
        <v>13</v>
      </c>
      <c r="B116" s="345">
        <v>2</v>
      </c>
      <c r="C116" s="344">
        <v>2</v>
      </c>
      <c r="D116" s="344">
        <v>2</v>
      </c>
      <c r="E116" s="343">
        <v>2</v>
      </c>
      <c r="F116" s="346">
        <v>13</v>
      </c>
      <c r="G116" s="345">
        <v>2</v>
      </c>
      <c r="H116" s="344">
        <v>2</v>
      </c>
      <c r="I116" s="344">
        <v>2</v>
      </c>
      <c r="J116" s="343">
        <v>2</v>
      </c>
      <c r="K116" s="346">
        <v>13</v>
      </c>
      <c r="L116" s="345">
        <v>2</v>
      </c>
      <c r="M116" s="344">
        <v>2</v>
      </c>
      <c r="N116" s="344">
        <v>3</v>
      </c>
      <c r="O116" s="343">
        <v>2</v>
      </c>
      <c r="P116" s="346">
        <v>13</v>
      </c>
      <c r="Q116" s="345">
        <v>1</v>
      </c>
      <c r="R116" s="344">
        <v>2</v>
      </c>
      <c r="S116" s="344">
        <v>2</v>
      </c>
      <c r="T116" s="343">
        <v>2</v>
      </c>
      <c r="U116" s="346">
        <v>13</v>
      </c>
      <c r="V116" s="345">
        <v>1</v>
      </c>
      <c r="W116" s="344">
        <v>1</v>
      </c>
      <c r="X116" s="344">
        <v>1</v>
      </c>
      <c r="Y116" s="343">
        <v>3</v>
      </c>
      <c r="Z116" s="346">
        <v>13</v>
      </c>
      <c r="AA116" s="345">
        <v>3</v>
      </c>
      <c r="AB116" s="344">
        <v>2</v>
      </c>
      <c r="AC116" s="344">
        <v>2</v>
      </c>
      <c r="AD116" s="343">
        <v>2</v>
      </c>
      <c r="AE116" s="320">
        <v>13</v>
      </c>
      <c r="AI116" s="319"/>
    </row>
    <row r="117" spans="1:35" ht="12.75">
      <c r="A117" s="346">
        <v>14</v>
      </c>
      <c r="B117" s="345">
        <v>2</v>
      </c>
      <c r="C117" s="344">
        <v>2</v>
      </c>
      <c r="D117" s="344">
        <v>2</v>
      </c>
      <c r="E117" s="343">
        <v>2</v>
      </c>
      <c r="F117" s="346">
        <v>14</v>
      </c>
      <c r="G117" s="345">
        <v>2</v>
      </c>
      <c r="H117" s="344">
        <v>2</v>
      </c>
      <c r="I117" s="344">
        <v>2</v>
      </c>
      <c r="J117" s="343">
        <v>2</v>
      </c>
      <c r="K117" s="346">
        <v>14</v>
      </c>
      <c r="L117" s="345">
        <v>2</v>
      </c>
      <c r="M117" s="344">
        <v>1</v>
      </c>
      <c r="N117" s="344">
        <v>4</v>
      </c>
      <c r="O117" s="343">
        <v>2</v>
      </c>
      <c r="P117" s="346">
        <v>14</v>
      </c>
      <c r="Q117" s="345">
        <v>2</v>
      </c>
      <c r="R117" s="344">
        <v>2</v>
      </c>
      <c r="S117" s="344">
        <v>1</v>
      </c>
      <c r="T117" s="343">
        <v>2</v>
      </c>
      <c r="U117" s="346">
        <v>14</v>
      </c>
      <c r="V117" s="345">
        <v>2</v>
      </c>
      <c r="W117" s="344">
        <v>2</v>
      </c>
      <c r="X117" s="344">
        <v>2</v>
      </c>
      <c r="Y117" s="343">
        <v>2</v>
      </c>
      <c r="Z117" s="346">
        <v>14</v>
      </c>
      <c r="AA117" s="345">
        <v>1</v>
      </c>
      <c r="AB117" s="344">
        <v>1</v>
      </c>
      <c r="AC117" s="344">
        <v>2</v>
      </c>
      <c r="AD117" s="343">
        <v>2</v>
      </c>
      <c r="AE117" s="320">
        <v>14</v>
      </c>
      <c r="AI117" s="319"/>
    </row>
    <row r="118" spans="1:35" ht="12.75">
      <c r="A118" s="346">
        <v>15</v>
      </c>
      <c r="B118" s="345">
        <v>5</v>
      </c>
      <c r="C118" s="344">
        <v>3</v>
      </c>
      <c r="D118" s="344">
        <v>2</v>
      </c>
      <c r="E118" s="343">
        <v>2</v>
      </c>
      <c r="F118" s="346">
        <v>15</v>
      </c>
      <c r="G118" s="345">
        <v>4</v>
      </c>
      <c r="H118" s="344">
        <v>3</v>
      </c>
      <c r="I118" s="344">
        <v>3</v>
      </c>
      <c r="J118" s="343">
        <v>2</v>
      </c>
      <c r="K118" s="346">
        <v>15</v>
      </c>
      <c r="L118" s="345">
        <v>4</v>
      </c>
      <c r="M118" s="344">
        <v>3</v>
      </c>
      <c r="N118" s="344">
        <v>2</v>
      </c>
      <c r="O118" s="343">
        <v>2</v>
      </c>
      <c r="P118" s="346">
        <v>15</v>
      </c>
      <c r="Q118" s="345">
        <v>2</v>
      </c>
      <c r="R118" s="344">
        <v>2</v>
      </c>
      <c r="S118" s="344">
        <v>2</v>
      </c>
      <c r="T118" s="343">
        <v>2</v>
      </c>
      <c r="U118" s="346">
        <v>15</v>
      </c>
      <c r="V118" s="345">
        <v>2</v>
      </c>
      <c r="W118" s="344">
        <v>4</v>
      </c>
      <c r="X118" s="344">
        <v>4</v>
      </c>
      <c r="Y118" s="343">
        <v>2</v>
      </c>
      <c r="Z118" s="346">
        <v>15</v>
      </c>
      <c r="AA118" s="345">
        <v>1</v>
      </c>
      <c r="AB118" s="344">
        <v>4</v>
      </c>
      <c r="AC118" s="344">
        <v>2</v>
      </c>
      <c r="AD118" s="343">
        <v>2</v>
      </c>
      <c r="AE118" s="320">
        <v>15</v>
      </c>
      <c r="AI118" s="319"/>
    </row>
    <row r="119" spans="1:35" ht="12.75">
      <c r="A119" s="346">
        <v>16</v>
      </c>
      <c r="B119" s="345">
        <v>1</v>
      </c>
      <c r="C119" s="344">
        <v>2</v>
      </c>
      <c r="D119" s="344">
        <v>2</v>
      </c>
      <c r="E119" s="343">
        <v>2</v>
      </c>
      <c r="F119" s="346">
        <v>16</v>
      </c>
      <c r="G119" s="345">
        <v>3</v>
      </c>
      <c r="H119" s="344">
        <v>2</v>
      </c>
      <c r="I119" s="344">
        <v>2</v>
      </c>
      <c r="J119" s="343">
        <v>2</v>
      </c>
      <c r="K119" s="346">
        <v>16</v>
      </c>
      <c r="L119" s="345">
        <v>2</v>
      </c>
      <c r="M119" s="344">
        <v>2</v>
      </c>
      <c r="N119" s="344">
        <v>2</v>
      </c>
      <c r="O119" s="343">
        <v>2</v>
      </c>
      <c r="P119" s="346">
        <v>16</v>
      </c>
      <c r="Q119" s="345">
        <v>2</v>
      </c>
      <c r="R119" s="344">
        <v>1</v>
      </c>
      <c r="S119" s="344">
        <v>4</v>
      </c>
      <c r="T119" s="343">
        <v>1</v>
      </c>
      <c r="U119" s="346">
        <v>16</v>
      </c>
      <c r="V119" s="345">
        <v>2</v>
      </c>
      <c r="W119" s="344">
        <v>2</v>
      </c>
      <c r="X119" s="344">
        <v>3</v>
      </c>
      <c r="Y119" s="343">
        <v>2</v>
      </c>
      <c r="Z119" s="346">
        <v>16</v>
      </c>
      <c r="AA119" s="345">
        <v>2</v>
      </c>
      <c r="AB119" s="344">
        <v>1</v>
      </c>
      <c r="AC119" s="344">
        <v>2</v>
      </c>
      <c r="AD119" s="343">
        <v>2</v>
      </c>
      <c r="AE119" s="320">
        <v>16</v>
      </c>
      <c r="AI119" s="319"/>
    </row>
    <row r="120" spans="1:35" ht="12.75">
      <c r="A120" s="346">
        <v>17</v>
      </c>
      <c r="B120" s="345">
        <v>2</v>
      </c>
      <c r="C120" s="344">
        <v>2</v>
      </c>
      <c r="D120" s="344">
        <v>2</v>
      </c>
      <c r="E120" s="343">
        <v>2</v>
      </c>
      <c r="F120" s="346">
        <v>17</v>
      </c>
      <c r="G120" s="345">
        <v>2</v>
      </c>
      <c r="H120" s="344">
        <v>3</v>
      </c>
      <c r="I120" s="344">
        <v>3</v>
      </c>
      <c r="J120" s="343">
        <v>2</v>
      </c>
      <c r="K120" s="346">
        <v>17</v>
      </c>
      <c r="L120" s="345">
        <v>2</v>
      </c>
      <c r="M120" s="344">
        <v>3</v>
      </c>
      <c r="N120" s="344">
        <v>2</v>
      </c>
      <c r="O120" s="343">
        <v>2</v>
      </c>
      <c r="P120" s="346">
        <v>17</v>
      </c>
      <c r="Q120" s="345">
        <v>2</v>
      </c>
      <c r="R120" s="344">
        <v>2</v>
      </c>
      <c r="S120" s="344">
        <v>1</v>
      </c>
      <c r="T120" s="343">
        <v>2</v>
      </c>
      <c r="U120" s="346">
        <v>17</v>
      </c>
      <c r="V120" s="345">
        <v>5</v>
      </c>
      <c r="W120" s="344">
        <v>2</v>
      </c>
      <c r="X120" s="344">
        <v>3</v>
      </c>
      <c r="Y120" s="343">
        <v>2</v>
      </c>
      <c r="Z120" s="346">
        <v>17</v>
      </c>
      <c r="AA120" s="345">
        <v>2</v>
      </c>
      <c r="AB120" s="344">
        <v>1</v>
      </c>
      <c r="AC120" s="344">
        <v>2</v>
      </c>
      <c r="AD120" s="343">
        <v>2</v>
      </c>
      <c r="AE120" s="320">
        <v>17</v>
      </c>
      <c r="AI120" s="319"/>
    </row>
    <row r="121" spans="1:35" ht="12.75">
      <c r="A121" s="342">
        <v>18</v>
      </c>
      <c r="B121" s="341">
        <v>1</v>
      </c>
      <c r="C121" s="340">
        <v>1</v>
      </c>
      <c r="D121" s="340">
        <v>4</v>
      </c>
      <c r="E121" s="339">
        <v>1</v>
      </c>
      <c r="F121" s="342">
        <v>18</v>
      </c>
      <c r="G121" s="341">
        <v>1</v>
      </c>
      <c r="H121" s="340">
        <v>5</v>
      </c>
      <c r="I121" s="340">
        <v>1</v>
      </c>
      <c r="J121" s="339">
        <v>1</v>
      </c>
      <c r="K121" s="342">
        <v>18</v>
      </c>
      <c r="L121" s="341">
        <v>1</v>
      </c>
      <c r="M121" s="340">
        <v>1</v>
      </c>
      <c r="N121" s="340">
        <v>1</v>
      </c>
      <c r="O121" s="339">
        <v>3</v>
      </c>
      <c r="P121" s="342">
        <v>18</v>
      </c>
      <c r="Q121" s="341">
        <v>3</v>
      </c>
      <c r="R121" s="340">
        <v>2</v>
      </c>
      <c r="S121" s="340">
        <v>5</v>
      </c>
      <c r="T121" s="339">
        <v>1</v>
      </c>
      <c r="U121" s="342">
        <v>18</v>
      </c>
      <c r="V121" s="341">
        <v>2</v>
      </c>
      <c r="W121" s="340">
        <v>1</v>
      </c>
      <c r="X121" s="340">
        <v>1</v>
      </c>
      <c r="Y121" s="339">
        <v>1</v>
      </c>
      <c r="Z121" s="342">
        <v>18</v>
      </c>
      <c r="AA121" s="341">
        <v>2</v>
      </c>
      <c r="AB121" s="340">
        <v>1</v>
      </c>
      <c r="AC121" s="340">
        <v>1</v>
      </c>
      <c r="AD121" s="339">
        <v>1</v>
      </c>
      <c r="AE121" s="320">
        <v>18</v>
      </c>
      <c r="AI121" s="319"/>
    </row>
    <row r="122" spans="1:35" ht="13.5" thickBot="1">
      <c r="A122" s="338" t="s">
        <v>119</v>
      </c>
      <c r="B122" s="337">
        <f>SUM(B104:B121)</f>
        <v>38</v>
      </c>
      <c r="C122" s="336">
        <f>SUM(C104:C121)</f>
        <v>36</v>
      </c>
      <c r="D122" s="336">
        <f>SUM(D104:D121)</f>
        <v>33</v>
      </c>
      <c r="E122" s="335">
        <f>SUM(E104:E121)</f>
        <v>32</v>
      </c>
      <c r="F122" s="338" t="s">
        <v>119</v>
      </c>
      <c r="G122" s="337">
        <f>SUM(G104:G121)</f>
        <v>39</v>
      </c>
      <c r="H122" s="336">
        <f>SUM(H104:H121)</f>
        <v>38</v>
      </c>
      <c r="I122" s="336">
        <f>SUM(I104:I121)</f>
        <v>35</v>
      </c>
      <c r="J122" s="335">
        <f>SUM(J104:J121)</f>
        <v>32</v>
      </c>
      <c r="K122" s="338" t="s">
        <v>119</v>
      </c>
      <c r="L122" s="337">
        <f>SUM(L104:L121)</f>
        <v>37</v>
      </c>
      <c r="M122" s="336">
        <f>SUM(M104:M121)</f>
        <v>37</v>
      </c>
      <c r="N122" s="336">
        <f>SUM(N104:N121)</f>
        <v>36</v>
      </c>
      <c r="O122" s="335">
        <f>SUM(O104:O121)</f>
        <v>40</v>
      </c>
      <c r="P122" s="338" t="s">
        <v>119</v>
      </c>
      <c r="Q122" s="337">
        <f>SUM(Q104:Q121)</f>
        <v>32</v>
      </c>
      <c r="R122" s="336">
        <f>SUM(R104:R121)</f>
        <v>33</v>
      </c>
      <c r="S122" s="336">
        <f>SUM(S104:S121)</f>
        <v>33</v>
      </c>
      <c r="T122" s="335">
        <f>SUM(T104:T121)</f>
        <v>29</v>
      </c>
      <c r="U122" s="338" t="s">
        <v>119</v>
      </c>
      <c r="V122" s="337">
        <f>SUM(V104:V121)</f>
        <v>35</v>
      </c>
      <c r="W122" s="336">
        <f>SUM(W104:W121)</f>
        <v>34</v>
      </c>
      <c r="X122" s="336">
        <f>SUM(X104:X121)</f>
        <v>34</v>
      </c>
      <c r="Y122" s="335">
        <f>SUM(Y104:Y121)</f>
        <v>37</v>
      </c>
      <c r="Z122" s="338" t="s">
        <v>119</v>
      </c>
      <c r="AA122" s="337">
        <f>SUM(AA104:AA121)</f>
        <v>30</v>
      </c>
      <c r="AB122" s="336">
        <f>SUM(AB104:AB121)</f>
        <v>30</v>
      </c>
      <c r="AC122" s="336">
        <f>SUM(AC104:AC121)</f>
        <v>31</v>
      </c>
      <c r="AD122" s="335">
        <f>SUM(AD104:AD121)</f>
        <v>32</v>
      </c>
      <c r="AE122" s="323" t="s">
        <v>119</v>
      </c>
      <c r="AF122" s="322">
        <f>SUM(AF104:AF121)</f>
        <v>0</v>
      </c>
      <c r="AG122" s="322">
        <f>SUM(AG104:AG121)</f>
        <v>0</v>
      </c>
      <c r="AH122" s="322">
        <f>SUM(AH104:AH121)</f>
        <v>0</v>
      </c>
      <c r="AI122" s="321">
        <f>SUM(AI104:AI121)</f>
        <v>0</v>
      </c>
    </row>
    <row r="123" spans="1:35" ht="14.25" thickBot="1" thickTop="1">
      <c r="A123" s="334"/>
      <c r="B123" s="333"/>
      <c r="C123" s="333"/>
      <c r="D123" s="333"/>
      <c r="E123" s="332">
        <f>SUM(B122:E122)</f>
        <v>139</v>
      </c>
      <c r="F123" s="334"/>
      <c r="G123" s="333"/>
      <c r="H123" s="333"/>
      <c r="I123" s="333"/>
      <c r="J123" s="332">
        <f>SUM(G122:J122)</f>
        <v>144</v>
      </c>
      <c r="K123" s="334"/>
      <c r="L123" s="333"/>
      <c r="M123" s="333"/>
      <c r="N123" s="333"/>
      <c r="O123" s="332">
        <f>SUM(L122:O122)</f>
        <v>150</v>
      </c>
      <c r="P123" s="334"/>
      <c r="Q123" s="333"/>
      <c r="R123" s="333"/>
      <c r="S123" s="333"/>
      <c r="T123" s="332">
        <f>SUM(Q122:T122)</f>
        <v>127</v>
      </c>
      <c r="U123" s="334"/>
      <c r="V123" s="333"/>
      <c r="W123" s="333"/>
      <c r="X123" s="333"/>
      <c r="Y123" s="332">
        <f>SUM(V122:Y122)</f>
        <v>140</v>
      </c>
      <c r="Z123" s="334"/>
      <c r="AA123" s="333"/>
      <c r="AB123" s="333"/>
      <c r="AC123" s="333"/>
      <c r="AD123" s="332">
        <f>SUM(AA122:AD122)</f>
        <v>123</v>
      </c>
      <c r="AE123" s="320"/>
      <c r="AI123" s="319">
        <f>SUM(AF122:AI122)</f>
        <v>0</v>
      </c>
    </row>
    <row r="124" spans="1:35" ht="12.75" hidden="1">
      <c r="A124" s="318"/>
      <c r="B124" s="157">
        <v>1</v>
      </c>
      <c r="C124" s="157">
        <v>1</v>
      </c>
      <c r="D124" s="157">
        <v>1</v>
      </c>
      <c r="E124" s="317">
        <v>1</v>
      </c>
      <c r="F124" s="318"/>
      <c r="G124" s="157">
        <v>1</v>
      </c>
      <c r="H124" s="157">
        <v>1</v>
      </c>
      <c r="I124" s="157">
        <v>1</v>
      </c>
      <c r="J124" s="317">
        <v>1</v>
      </c>
      <c r="K124" s="318"/>
      <c r="L124" s="157">
        <v>1</v>
      </c>
      <c r="M124" s="157">
        <v>1</v>
      </c>
      <c r="N124" s="157">
        <v>1</v>
      </c>
      <c r="O124" s="317">
        <v>1</v>
      </c>
      <c r="P124" s="318"/>
      <c r="Q124" s="157">
        <v>1</v>
      </c>
      <c r="R124" s="157">
        <v>1</v>
      </c>
      <c r="S124" s="157">
        <v>1</v>
      </c>
      <c r="T124" s="317">
        <v>1</v>
      </c>
      <c r="U124" s="318"/>
      <c r="V124" s="157">
        <v>1</v>
      </c>
      <c r="W124" s="157">
        <v>1</v>
      </c>
      <c r="X124" s="157">
        <v>1</v>
      </c>
      <c r="Y124" s="317">
        <v>1</v>
      </c>
      <c r="Z124" s="318"/>
      <c r="AA124" s="157">
        <v>1</v>
      </c>
      <c r="AB124" s="157">
        <v>1</v>
      </c>
      <c r="AC124" s="157">
        <v>1</v>
      </c>
      <c r="AD124" s="317">
        <v>1</v>
      </c>
      <c r="AE124" s="318"/>
      <c r="AF124" s="157">
        <v>1</v>
      </c>
      <c r="AG124" s="157">
        <v>1</v>
      </c>
      <c r="AH124" s="157">
        <v>1</v>
      </c>
      <c r="AI124" s="317">
        <v>1</v>
      </c>
    </row>
    <row r="126" spans="1:32" ht="12.75" hidden="1">
      <c r="A126" s="331"/>
      <c r="AF126" t="s">
        <v>132</v>
      </c>
    </row>
    <row r="127" spans="1:42" ht="12.75" hidden="1">
      <c r="A127" s="330"/>
      <c r="B127" s="329" t="s">
        <v>206</v>
      </c>
      <c r="C127" s="329"/>
      <c r="D127" s="329"/>
      <c r="E127" s="328"/>
      <c r="F127" s="330"/>
      <c r="G127" s="329" t="s">
        <v>206</v>
      </c>
      <c r="H127" s="329"/>
      <c r="I127" s="329"/>
      <c r="J127" s="328"/>
      <c r="K127" s="330"/>
      <c r="L127" s="329" t="s">
        <v>206</v>
      </c>
      <c r="M127" s="329"/>
      <c r="N127" s="329"/>
      <c r="O127" s="328"/>
      <c r="P127" s="330"/>
      <c r="Q127" s="329" t="s">
        <v>206</v>
      </c>
      <c r="R127" s="329"/>
      <c r="S127" s="329"/>
      <c r="T127" s="328"/>
      <c r="U127" s="330"/>
      <c r="V127" s="329" t="s">
        <v>206</v>
      </c>
      <c r="W127" s="329"/>
      <c r="X127" s="329"/>
      <c r="Y127" s="328"/>
      <c r="Z127" s="330"/>
      <c r="AA127" s="329" t="s">
        <v>206</v>
      </c>
      <c r="AB127" s="329"/>
      <c r="AC127" s="329"/>
      <c r="AD127" s="328"/>
      <c r="AE127" s="330"/>
      <c r="AF127" s="329" t="s">
        <v>206</v>
      </c>
      <c r="AG127" s="329"/>
      <c r="AH127" s="329"/>
      <c r="AI127" s="328"/>
      <c r="AJ127" s="327"/>
      <c r="AK127" s="327"/>
      <c r="AL127" s="327"/>
      <c r="AN127" s="327"/>
      <c r="AO127" s="327"/>
      <c r="AP127" s="327"/>
    </row>
    <row r="128" spans="1:35" ht="12.75" hidden="1">
      <c r="A128" s="326" t="s">
        <v>205</v>
      </c>
      <c r="B128" s="325">
        <v>1</v>
      </c>
      <c r="C128" s="325">
        <v>2</v>
      </c>
      <c r="D128" s="325">
        <v>3</v>
      </c>
      <c r="E128" s="324">
        <v>4</v>
      </c>
      <c r="F128" s="326" t="s">
        <v>205</v>
      </c>
      <c r="G128" s="325">
        <v>1</v>
      </c>
      <c r="H128" s="325">
        <v>2</v>
      </c>
      <c r="I128" s="325">
        <v>3</v>
      </c>
      <c r="J128" s="324">
        <v>4</v>
      </c>
      <c r="K128" s="326" t="s">
        <v>205</v>
      </c>
      <c r="L128" s="325">
        <v>1</v>
      </c>
      <c r="M128" s="325">
        <v>2</v>
      </c>
      <c r="N128" s="325">
        <v>3</v>
      </c>
      <c r="O128" s="324">
        <v>4</v>
      </c>
      <c r="P128" s="326" t="s">
        <v>205</v>
      </c>
      <c r="Q128" s="325">
        <v>1</v>
      </c>
      <c r="R128" s="325">
        <v>2</v>
      </c>
      <c r="S128" s="325">
        <v>3</v>
      </c>
      <c r="T128" s="324">
        <v>4</v>
      </c>
      <c r="U128" s="326" t="s">
        <v>205</v>
      </c>
      <c r="V128" s="325">
        <v>1</v>
      </c>
      <c r="W128" s="325">
        <v>2</v>
      </c>
      <c r="X128" s="325">
        <v>3</v>
      </c>
      <c r="Y128" s="324">
        <v>4</v>
      </c>
      <c r="Z128" s="326" t="s">
        <v>205</v>
      </c>
      <c r="AA128" s="325">
        <v>1</v>
      </c>
      <c r="AB128" s="325">
        <v>2</v>
      </c>
      <c r="AC128" s="325">
        <v>3</v>
      </c>
      <c r="AD128" s="324">
        <v>4</v>
      </c>
      <c r="AE128" s="326" t="s">
        <v>205</v>
      </c>
      <c r="AF128" s="325">
        <v>1</v>
      </c>
      <c r="AG128" s="325">
        <v>2</v>
      </c>
      <c r="AH128" s="325">
        <v>3</v>
      </c>
      <c r="AI128" s="324">
        <v>4</v>
      </c>
    </row>
    <row r="129" spans="1:35" ht="12.75" hidden="1">
      <c r="A129" s="320">
        <v>1</v>
      </c>
      <c r="E129" s="319"/>
      <c r="F129" s="320">
        <v>1</v>
      </c>
      <c r="J129" s="319"/>
      <c r="K129" s="320">
        <v>1</v>
      </c>
      <c r="O129" s="319"/>
      <c r="P129" s="320">
        <v>1</v>
      </c>
      <c r="T129" s="319"/>
      <c r="U129" s="320">
        <v>1</v>
      </c>
      <c r="Y129" s="319"/>
      <c r="Z129" s="320">
        <v>1</v>
      </c>
      <c r="AD129" s="319"/>
      <c r="AE129" s="320">
        <v>1</v>
      </c>
      <c r="AI129" s="319"/>
    </row>
    <row r="130" spans="1:35" ht="12.75" hidden="1">
      <c r="A130" s="320">
        <v>2</v>
      </c>
      <c r="E130" s="319"/>
      <c r="F130" s="320">
        <v>2</v>
      </c>
      <c r="J130" s="319"/>
      <c r="K130" s="320">
        <v>2</v>
      </c>
      <c r="O130" s="319"/>
      <c r="P130" s="320">
        <v>2</v>
      </c>
      <c r="T130" s="319"/>
      <c r="U130" s="320">
        <v>2</v>
      </c>
      <c r="Y130" s="319"/>
      <c r="Z130" s="320">
        <v>2</v>
      </c>
      <c r="AD130" s="319"/>
      <c r="AE130" s="320">
        <v>2</v>
      </c>
      <c r="AI130" s="319"/>
    </row>
    <row r="131" spans="1:35" ht="12.75" hidden="1">
      <c r="A131" s="320">
        <v>3</v>
      </c>
      <c r="E131" s="319"/>
      <c r="F131" s="320">
        <v>3</v>
      </c>
      <c r="J131" s="319"/>
      <c r="K131" s="320">
        <v>3</v>
      </c>
      <c r="O131" s="319"/>
      <c r="P131" s="320">
        <v>3</v>
      </c>
      <c r="T131" s="319"/>
      <c r="U131" s="320">
        <v>3</v>
      </c>
      <c r="Y131" s="319"/>
      <c r="Z131" s="320">
        <v>3</v>
      </c>
      <c r="AD131" s="319"/>
      <c r="AE131" s="320">
        <v>3</v>
      </c>
      <c r="AI131" s="319"/>
    </row>
    <row r="132" spans="1:35" ht="12.75" hidden="1">
      <c r="A132" s="320">
        <v>4</v>
      </c>
      <c r="E132" s="319"/>
      <c r="F132" s="320">
        <v>4</v>
      </c>
      <c r="J132" s="319"/>
      <c r="K132" s="320">
        <v>4</v>
      </c>
      <c r="O132" s="319"/>
      <c r="P132" s="320">
        <v>4</v>
      </c>
      <c r="T132" s="319"/>
      <c r="U132" s="320">
        <v>4</v>
      </c>
      <c r="Y132" s="319"/>
      <c r="Z132" s="320">
        <v>4</v>
      </c>
      <c r="AD132" s="319"/>
      <c r="AE132" s="320">
        <v>4</v>
      </c>
      <c r="AI132" s="319"/>
    </row>
    <row r="133" spans="1:35" ht="12.75" hidden="1">
      <c r="A133" s="320">
        <v>5</v>
      </c>
      <c r="E133" s="319"/>
      <c r="F133" s="320">
        <v>5</v>
      </c>
      <c r="J133" s="319"/>
      <c r="K133" s="320">
        <v>5</v>
      </c>
      <c r="O133" s="319"/>
      <c r="P133" s="320">
        <v>5</v>
      </c>
      <c r="T133" s="319"/>
      <c r="U133" s="320">
        <v>5</v>
      </c>
      <c r="Y133" s="319"/>
      <c r="Z133" s="320">
        <v>5</v>
      </c>
      <c r="AD133" s="319"/>
      <c r="AE133" s="320">
        <v>5</v>
      </c>
      <c r="AI133" s="319"/>
    </row>
    <row r="134" spans="1:35" ht="12.75" hidden="1">
      <c r="A134" s="320">
        <v>6</v>
      </c>
      <c r="E134" s="319"/>
      <c r="F134" s="320">
        <v>6</v>
      </c>
      <c r="J134" s="319"/>
      <c r="K134" s="320">
        <v>6</v>
      </c>
      <c r="O134" s="319"/>
      <c r="P134" s="320">
        <v>6</v>
      </c>
      <c r="T134" s="319"/>
      <c r="U134" s="320">
        <v>6</v>
      </c>
      <c r="Y134" s="319"/>
      <c r="Z134" s="320">
        <v>6</v>
      </c>
      <c r="AD134" s="319"/>
      <c r="AE134" s="320">
        <v>6</v>
      </c>
      <c r="AI134" s="319"/>
    </row>
    <row r="135" spans="1:35" ht="12.75" hidden="1">
      <c r="A135" s="320">
        <v>7</v>
      </c>
      <c r="E135" s="319"/>
      <c r="F135" s="320">
        <v>7</v>
      </c>
      <c r="J135" s="319"/>
      <c r="K135" s="320">
        <v>7</v>
      </c>
      <c r="O135" s="319"/>
      <c r="P135" s="320">
        <v>7</v>
      </c>
      <c r="T135" s="319"/>
      <c r="U135" s="320">
        <v>7</v>
      </c>
      <c r="Y135" s="319"/>
      <c r="Z135" s="320">
        <v>7</v>
      </c>
      <c r="AD135" s="319"/>
      <c r="AE135" s="320">
        <v>7</v>
      </c>
      <c r="AI135" s="319"/>
    </row>
    <row r="136" spans="1:35" ht="12.75" hidden="1">
      <c r="A136" s="320">
        <v>8</v>
      </c>
      <c r="E136" s="319"/>
      <c r="F136" s="320">
        <v>8</v>
      </c>
      <c r="J136" s="319"/>
      <c r="K136" s="320">
        <v>8</v>
      </c>
      <c r="O136" s="319"/>
      <c r="P136" s="320">
        <v>8</v>
      </c>
      <c r="T136" s="319"/>
      <c r="U136" s="320">
        <v>8</v>
      </c>
      <c r="Y136" s="319"/>
      <c r="Z136" s="320">
        <v>8</v>
      </c>
      <c r="AD136" s="319"/>
      <c r="AE136" s="320">
        <v>8</v>
      </c>
      <c r="AI136" s="319"/>
    </row>
    <row r="137" spans="1:35" ht="12.75" hidden="1">
      <c r="A137" s="320">
        <v>9</v>
      </c>
      <c r="E137" s="319"/>
      <c r="F137" s="320">
        <v>9</v>
      </c>
      <c r="J137" s="319"/>
      <c r="K137" s="320">
        <v>9</v>
      </c>
      <c r="O137" s="319"/>
      <c r="P137" s="320">
        <v>9</v>
      </c>
      <c r="T137" s="319"/>
      <c r="U137" s="320">
        <v>9</v>
      </c>
      <c r="Y137" s="319"/>
      <c r="Z137" s="320">
        <v>9</v>
      </c>
      <c r="AD137" s="319"/>
      <c r="AE137" s="320">
        <v>9</v>
      </c>
      <c r="AI137" s="319"/>
    </row>
    <row r="138" spans="1:35" ht="12.75" hidden="1">
      <c r="A138" s="320">
        <v>10</v>
      </c>
      <c r="E138" s="319"/>
      <c r="F138" s="320">
        <v>10</v>
      </c>
      <c r="J138" s="319"/>
      <c r="K138" s="320">
        <v>10</v>
      </c>
      <c r="O138" s="319"/>
      <c r="P138" s="320">
        <v>10</v>
      </c>
      <c r="T138" s="319"/>
      <c r="U138" s="320">
        <v>10</v>
      </c>
      <c r="Y138" s="319"/>
      <c r="Z138" s="320">
        <v>10</v>
      </c>
      <c r="AD138" s="319"/>
      <c r="AE138" s="320">
        <v>10</v>
      </c>
      <c r="AI138" s="319"/>
    </row>
    <row r="139" spans="1:35" ht="12.75" hidden="1">
      <c r="A139" s="320">
        <v>11</v>
      </c>
      <c r="E139" s="319"/>
      <c r="F139" s="320">
        <v>11</v>
      </c>
      <c r="J139" s="319"/>
      <c r="K139" s="320">
        <v>11</v>
      </c>
      <c r="O139" s="319"/>
      <c r="P139" s="320">
        <v>11</v>
      </c>
      <c r="T139" s="319"/>
      <c r="U139" s="320">
        <v>11</v>
      </c>
      <c r="Y139" s="319"/>
      <c r="Z139" s="320">
        <v>11</v>
      </c>
      <c r="AD139" s="319"/>
      <c r="AE139" s="320">
        <v>11</v>
      </c>
      <c r="AI139" s="319"/>
    </row>
    <row r="140" spans="1:35" ht="12.75" hidden="1">
      <c r="A140" s="320">
        <v>12</v>
      </c>
      <c r="E140" s="319"/>
      <c r="F140" s="320">
        <v>12</v>
      </c>
      <c r="J140" s="319"/>
      <c r="K140" s="320">
        <v>12</v>
      </c>
      <c r="O140" s="319"/>
      <c r="P140" s="320">
        <v>12</v>
      </c>
      <c r="T140" s="319"/>
      <c r="U140" s="320">
        <v>12</v>
      </c>
      <c r="Y140" s="319"/>
      <c r="Z140" s="320">
        <v>12</v>
      </c>
      <c r="AD140" s="319"/>
      <c r="AE140" s="320">
        <v>12</v>
      </c>
      <c r="AI140" s="319"/>
    </row>
    <row r="141" spans="1:35" ht="12.75" hidden="1">
      <c r="A141" s="320">
        <v>13</v>
      </c>
      <c r="E141" s="319"/>
      <c r="F141" s="320">
        <v>13</v>
      </c>
      <c r="J141" s="319"/>
      <c r="K141" s="320">
        <v>13</v>
      </c>
      <c r="O141" s="319"/>
      <c r="P141" s="320">
        <v>13</v>
      </c>
      <c r="T141" s="319"/>
      <c r="U141" s="320">
        <v>13</v>
      </c>
      <c r="Y141" s="319"/>
      <c r="Z141" s="320">
        <v>13</v>
      </c>
      <c r="AD141" s="319"/>
      <c r="AE141" s="320">
        <v>13</v>
      </c>
      <c r="AI141" s="319"/>
    </row>
    <row r="142" spans="1:35" ht="12.75" hidden="1">
      <c r="A142" s="320">
        <v>14</v>
      </c>
      <c r="E142" s="319"/>
      <c r="F142" s="320">
        <v>14</v>
      </c>
      <c r="J142" s="319"/>
      <c r="K142" s="320">
        <v>14</v>
      </c>
      <c r="O142" s="319"/>
      <c r="P142" s="320">
        <v>14</v>
      </c>
      <c r="T142" s="319"/>
      <c r="U142" s="320">
        <v>14</v>
      </c>
      <c r="Y142" s="319"/>
      <c r="Z142" s="320">
        <v>14</v>
      </c>
      <c r="AD142" s="319"/>
      <c r="AE142" s="320">
        <v>14</v>
      </c>
      <c r="AI142" s="319"/>
    </row>
    <row r="143" spans="1:35" ht="12.75" hidden="1">
      <c r="A143" s="320">
        <v>15</v>
      </c>
      <c r="E143" s="319"/>
      <c r="F143" s="320">
        <v>15</v>
      </c>
      <c r="J143" s="319"/>
      <c r="K143" s="320">
        <v>15</v>
      </c>
      <c r="O143" s="319"/>
      <c r="P143" s="320">
        <v>15</v>
      </c>
      <c r="T143" s="319"/>
      <c r="U143" s="320">
        <v>15</v>
      </c>
      <c r="Y143" s="319"/>
      <c r="Z143" s="320">
        <v>15</v>
      </c>
      <c r="AD143" s="319"/>
      <c r="AE143" s="320">
        <v>15</v>
      </c>
      <c r="AI143" s="319"/>
    </row>
    <row r="144" spans="1:35" ht="12.75" hidden="1">
      <c r="A144" s="320">
        <v>16</v>
      </c>
      <c r="E144" s="319"/>
      <c r="F144" s="320">
        <v>16</v>
      </c>
      <c r="J144" s="319"/>
      <c r="K144" s="320">
        <v>16</v>
      </c>
      <c r="O144" s="319"/>
      <c r="P144" s="320">
        <v>16</v>
      </c>
      <c r="T144" s="319"/>
      <c r="U144" s="320">
        <v>16</v>
      </c>
      <c r="Y144" s="319"/>
      <c r="Z144" s="320">
        <v>16</v>
      </c>
      <c r="AD144" s="319"/>
      <c r="AE144" s="320">
        <v>16</v>
      </c>
      <c r="AI144" s="319"/>
    </row>
    <row r="145" spans="1:35" ht="12.75" hidden="1">
      <c r="A145" s="320">
        <v>17</v>
      </c>
      <c r="E145" s="319"/>
      <c r="F145" s="320">
        <v>17</v>
      </c>
      <c r="J145" s="319"/>
      <c r="K145" s="320">
        <v>17</v>
      </c>
      <c r="O145" s="319"/>
      <c r="P145" s="320">
        <v>17</v>
      </c>
      <c r="T145" s="319"/>
      <c r="U145" s="320">
        <v>17</v>
      </c>
      <c r="Y145" s="319"/>
      <c r="Z145" s="320">
        <v>17</v>
      </c>
      <c r="AD145" s="319"/>
      <c r="AE145" s="320">
        <v>17</v>
      </c>
      <c r="AI145" s="319"/>
    </row>
    <row r="146" spans="1:35" ht="12.75" hidden="1">
      <c r="A146" s="320">
        <v>18</v>
      </c>
      <c r="E146" s="319"/>
      <c r="F146" s="320">
        <v>18</v>
      </c>
      <c r="J146" s="319"/>
      <c r="K146" s="320">
        <v>18</v>
      </c>
      <c r="O146" s="319"/>
      <c r="P146" s="320">
        <v>18</v>
      </c>
      <c r="T146" s="319"/>
      <c r="U146" s="320">
        <v>18</v>
      </c>
      <c r="Y146" s="319"/>
      <c r="Z146" s="320">
        <v>18</v>
      </c>
      <c r="AD146" s="319"/>
      <c r="AE146" s="320">
        <v>18</v>
      </c>
      <c r="AI146" s="319"/>
    </row>
    <row r="147" spans="1:35" ht="13.5" hidden="1" thickBot="1">
      <c r="A147" s="323" t="s">
        <v>119</v>
      </c>
      <c r="B147" s="322">
        <f>SUM(B129:B146)</f>
        <v>0</v>
      </c>
      <c r="C147" s="322">
        <f>SUM(C129:C146)</f>
        <v>0</v>
      </c>
      <c r="D147" s="322">
        <f>SUM(D129:D146)</f>
        <v>0</v>
      </c>
      <c r="E147" s="321">
        <f>SUM(E129:E146)</f>
        <v>0</v>
      </c>
      <c r="F147" s="323" t="s">
        <v>119</v>
      </c>
      <c r="G147" s="322">
        <f>SUM(G129:G146)</f>
        <v>0</v>
      </c>
      <c r="H147" s="322">
        <f>SUM(H129:H146)</f>
        <v>0</v>
      </c>
      <c r="I147" s="322">
        <f>SUM(I129:I146)</f>
        <v>0</v>
      </c>
      <c r="J147" s="321">
        <f>SUM(J129:J146)</f>
        <v>0</v>
      </c>
      <c r="K147" s="323" t="s">
        <v>119</v>
      </c>
      <c r="L147" s="322">
        <f>SUM(L129:L146)</f>
        <v>0</v>
      </c>
      <c r="M147" s="322">
        <f>SUM(M129:M146)</f>
        <v>0</v>
      </c>
      <c r="N147" s="322">
        <f>SUM(N129:N146)</f>
        <v>0</v>
      </c>
      <c r="O147" s="321">
        <f>SUM(O129:O146)</f>
        <v>0</v>
      </c>
      <c r="P147" s="323" t="s">
        <v>119</v>
      </c>
      <c r="Q147" s="322">
        <f>SUM(Q129:Q146)</f>
        <v>0</v>
      </c>
      <c r="R147" s="322">
        <f>SUM(R129:R146)</f>
        <v>0</v>
      </c>
      <c r="S147" s="322">
        <f>SUM(S129:S146)</f>
        <v>0</v>
      </c>
      <c r="T147" s="321">
        <f>SUM(T129:T146)</f>
        <v>0</v>
      </c>
      <c r="U147" s="323" t="s">
        <v>119</v>
      </c>
      <c r="V147" s="322">
        <f>SUM(V129:V146)</f>
        <v>0</v>
      </c>
      <c r="W147" s="322">
        <f>SUM(W129:W146)</f>
        <v>0</v>
      </c>
      <c r="X147" s="322">
        <f>SUM(X129:X146)</f>
        <v>0</v>
      </c>
      <c r="Y147" s="321">
        <f>SUM(Y129:Y146)</f>
        <v>0</v>
      </c>
      <c r="Z147" s="323" t="s">
        <v>119</v>
      </c>
      <c r="AA147" s="322">
        <f>SUM(AA129:AA146)</f>
        <v>0</v>
      </c>
      <c r="AB147" s="322">
        <f>SUM(AB129:AB146)</f>
        <v>0</v>
      </c>
      <c r="AC147" s="322">
        <f>SUM(AC129:AC146)</f>
        <v>0</v>
      </c>
      <c r="AD147" s="321">
        <f>SUM(AD129:AD146)</f>
        <v>0</v>
      </c>
      <c r="AE147" s="323" t="s">
        <v>119</v>
      </c>
      <c r="AF147" s="322">
        <f>SUM(AF129:AF146)</f>
        <v>0</v>
      </c>
      <c r="AG147" s="322">
        <f>SUM(AG129:AG146)</f>
        <v>0</v>
      </c>
      <c r="AH147" s="322">
        <f>SUM(AH129:AH146)</f>
        <v>0</v>
      </c>
      <c r="AI147" s="321">
        <f>SUM(AI129:AI146)</f>
        <v>0</v>
      </c>
    </row>
    <row r="148" spans="1:35" ht="12.75" hidden="1">
      <c r="A148" s="320"/>
      <c r="E148" s="319">
        <f>SUM(B147:E147)</f>
        <v>0</v>
      </c>
      <c r="F148" s="320"/>
      <c r="J148" s="319">
        <f>SUM(G147:J147)</f>
        <v>0</v>
      </c>
      <c r="K148" s="320"/>
      <c r="O148" s="319">
        <f>SUM(L147:O147)</f>
        <v>0</v>
      </c>
      <c r="P148" s="320"/>
      <c r="T148" s="319">
        <f>SUM(Q147:T147)</f>
        <v>0</v>
      </c>
      <c r="U148" s="320"/>
      <c r="Y148" s="319">
        <f>SUM(V147:Y147)</f>
        <v>0</v>
      </c>
      <c r="Z148" s="320"/>
      <c r="AD148" s="319">
        <f>SUM(AA147:AD147)</f>
        <v>0</v>
      </c>
      <c r="AE148" s="320"/>
      <c r="AI148" s="319">
        <f>SUM(AF147:AI147)</f>
        <v>0</v>
      </c>
    </row>
    <row r="149" spans="1:35" ht="12.75" hidden="1">
      <c r="A149" s="318"/>
      <c r="B149" s="157">
        <v>1</v>
      </c>
      <c r="C149" s="157">
        <v>1</v>
      </c>
      <c r="D149" s="157">
        <v>1</v>
      </c>
      <c r="E149" s="317">
        <v>1</v>
      </c>
      <c r="F149" s="318"/>
      <c r="G149" s="157">
        <v>1</v>
      </c>
      <c r="H149" s="157">
        <v>1</v>
      </c>
      <c r="I149" s="157">
        <v>1</v>
      </c>
      <c r="J149" s="317">
        <v>1</v>
      </c>
      <c r="K149" s="318"/>
      <c r="L149" s="157">
        <v>1</v>
      </c>
      <c r="M149" s="157">
        <v>1</v>
      </c>
      <c r="N149" s="157">
        <v>1</v>
      </c>
      <c r="O149" s="317">
        <v>1</v>
      </c>
      <c r="P149" s="318"/>
      <c r="Q149" s="157">
        <v>1</v>
      </c>
      <c r="R149" s="157">
        <v>1</v>
      </c>
      <c r="S149" s="157">
        <v>1</v>
      </c>
      <c r="T149" s="317">
        <v>1</v>
      </c>
      <c r="U149" s="318"/>
      <c r="V149" s="157">
        <v>1</v>
      </c>
      <c r="W149" s="157">
        <v>1</v>
      </c>
      <c r="X149" s="157">
        <v>1</v>
      </c>
      <c r="Y149" s="317">
        <v>1</v>
      </c>
      <c r="Z149" s="318"/>
      <c r="AA149" s="157">
        <v>1</v>
      </c>
      <c r="AB149" s="157">
        <v>1</v>
      </c>
      <c r="AC149" s="157">
        <v>1</v>
      </c>
      <c r="AD149" s="317">
        <v>1</v>
      </c>
      <c r="AE149" s="318"/>
      <c r="AF149" s="157">
        <v>1</v>
      </c>
      <c r="AG149" s="157">
        <v>1</v>
      </c>
      <c r="AH149" s="157">
        <v>1</v>
      </c>
      <c r="AI149" s="317">
        <v>1</v>
      </c>
    </row>
    <row r="150" ht="12.75" hidden="1"/>
  </sheetData>
  <sheetProtection/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AF102:AI102"/>
    <mergeCell ref="AN127:AP127"/>
    <mergeCell ref="AF127:AI127"/>
    <mergeCell ref="AJ127:AL127"/>
    <mergeCell ref="AN102:AP102"/>
    <mergeCell ref="V102:Y102"/>
    <mergeCell ref="AA102:AD102"/>
    <mergeCell ref="AJ2:AL2"/>
    <mergeCell ref="AN2:AP2"/>
    <mergeCell ref="Q27:T27"/>
    <mergeCell ref="AN27:AP27"/>
    <mergeCell ref="AF2:AI2"/>
    <mergeCell ref="AA2:AD2"/>
    <mergeCell ref="AF27:AI27"/>
    <mergeCell ref="L2:O2"/>
    <mergeCell ref="L27:O27"/>
    <mergeCell ref="L52:O52"/>
    <mergeCell ref="AF52:AI52"/>
    <mergeCell ref="L127:O127"/>
    <mergeCell ref="AN52:AP52"/>
    <mergeCell ref="AJ77:AL77"/>
    <mergeCell ref="AN77:AP77"/>
    <mergeCell ref="V127:Y127"/>
    <mergeCell ref="AA127:AD127"/>
    <mergeCell ref="G77:J77"/>
    <mergeCell ref="L77:O77"/>
    <mergeCell ref="Q77:T77"/>
    <mergeCell ref="V77:Y77"/>
    <mergeCell ref="AA77:AD77"/>
    <mergeCell ref="AF77:AI77"/>
  </mergeCells>
  <conditionalFormatting sqref="B4:E20 G4:J20 L4:O20 Q4:T20 V4:Y20 AA4:AD20 B29:E45 G29:J45 L29:O45 Q29:T45 V29:Y45 AA29:AD45 B54:E70 G54:J70 L54:O70 Q54:T70 V54:Y70 AA54:AD70 B79:E95 G79:J95 L79:O95 Q79:T95 V79:Y95 AA79:AD95 B104:E120 G104:J120 L104:O120 Q104:T120 V104:Y120 AA104:AD120">
    <cfRule type="cellIs" priority="1" dxfId="1102" operator="equal" stopIfTrue="1">
      <formula>1</formula>
    </cfRule>
    <cfRule type="cellIs" priority="2" dxfId="1103" operator="greaterThan" stopIfTrue="1">
      <formula>2</formula>
    </cfRule>
  </conditionalFormatting>
  <conditionalFormatting sqref="B21:E21 G21:J21 L21:O21 Q21:T21 V21:Y21 AA21:AD21 B46:E46 G46:J46 L46:O46 Q46:T46 V46:Y46 AA46:AD46 B71:E71 G71:J71 L71:O71 Q71:T71 V71:Y71 AA71:AD71 B96:E96 G96:J96 L96:O96 Q96:T96 V96:Y96 AA96:AD96 B121:E121 G121:J121 L121:O121 Q121:T121 V121:Y121 AA121:AD121">
    <cfRule type="cellIs" priority="3" dxfId="1102" operator="equal" stopIfTrue="1">
      <formula>1</formula>
    </cfRule>
    <cfRule type="cellIs" priority="4" dxfId="1103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28.25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1">
        <f>'[1]Teilnehmer'!D3</f>
        <v>4</v>
      </c>
      <c r="H7" s="32"/>
      <c r="I7" s="33" t="s">
        <v>93</v>
      </c>
      <c r="J7" s="34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'[1]TPVS'!L6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tr">
        <f>'[1]TPVS'!B10</f>
        <v>NBV-Abt. 1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2" t="str">
        <f>'[1]TPVS'!B12</f>
        <v>Witten</v>
      </c>
      <c r="Y11" s="302"/>
      <c r="Z11" s="302"/>
      <c r="AA11" s="302"/>
      <c r="AB11" s="302"/>
      <c r="AC11" s="302"/>
      <c r="AD11" t="s">
        <v>97</v>
      </c>
      <c r="AE11" s="41" t="str">
        <f>'[1]TPVS'!O10</f>
        <v>06.04.2008</v>
      </c>
      <c r="AF11" s="42"/>
      <c r="AG11" s="43"/>
      <c r="AH11" s="43"/>
      <c r="AI11" s="43"/>
    </row>
    <row r="12" spans="11:41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  <c r="AO12" s="45"/>
    </row>
    <row r="13" ht="6" customHeight="1">
      <c r="AO13" s="45"/>
    </row>
    <row r="14" spans="1:41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'[1]TPVS'!B37</f>
        <v>MGC AS Witten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  <c r="AO14" s="45"/>
    </row>
    <row r="15" spans="1:41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  <c r="AO15" s="45"/>
    </row>
    <row r="16" spans="1:41" ht="7.5" customHeight="1">
      <c r="A16" s="36"/>
      <c r="B16" s="37"/>
      <c r="C16" s="37"/>
      <c r="D16" s="37"/>
      <c r="E16" s="49"/>
      <c r="F16" s="305" t="s">
        <v>16</v>
      </c>
      <c r="G16" s="305"/>
      <c r="H16" s="305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  <c r="AO16" s="56"/>
    </row>
    <row r="17" spans="5:41" ht="9.75" customHeight="1">
      <c r="E17" s="57" t="s">
        <v>113</v>
      </c>
      <c r="F17" s="306"/>
      <c r="G17" s="306"/>
      <c r="H17" s="306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  <c r="AO17" s="56"/>
    </row>
    <row r="18" spans="5:41" ht="9.75" customHeight="1">
      <c r="E18" s="57" t="s">
        <v>122</v>
      </c>
      <c r="F18" s="307"/>
      <c r="G18" s="307"/>
      <c r="H18" s="307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  <c r="AO18" s="56"/>
    </row>
    <row r="19" spans="1:41" ht="12.75" customHeight="1">
      <c r="A19" s="79">
        <v>7</v>
      </c>
      <c r="B19" s="80"/>
      <c r="C19" s="81">
        <f aca="true" t="shared" si="0" ref="C19:C25">$A19</f>
        <v>7</v>
      </c>
      <c r="D19" s="81"/>
      <c r="E19" s="82"/>
      <c r="F19" s="281" t="str">
        <f>IF(VLOOKUP($A19,'[1]Teilnehmer'!$B$9:$O$158,2)=0,"",VLOOKUP($A19,'[1]Teilnehmer'!$B$9:$O$158,2))</f>
        <v>Lenk</v>
      </c>
      <c r="G19" s="281"/>
      <c r="H19" s="281"/>
      <c r="I19" s="277" t="str">
        <f>IF(VLOOKUP($A19,'[1]Teilnehmer'!$B$9:$O$158,3)=0,"",VLOOKUP($A19,'[1]Teilnehmer'!$B$9:$O$158,3))</f>
        <v>Rolf</v>
      </c>
      <c r="J19" s="277"/>
      <c r="K19" s="83">
        <f>IF(VLOOKUP($A19,'[1]Teilnehmer'!$B$9:$O$158,4)=0,"",VLOOKUP($A19,'[1]Teilnehmer'!$B$9:$O$158,4))</f>
        <v>61716</v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 t="str">
        <f>IF(VLOOKUP($A19,'[1]Teilnehmer'!$B$9:$O$158,9)=0,"",VLOOKUP($A19,'[1]Teilnehmer'!$B$9:$O$158,9))</f>
        <v>x</v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33</v>
      </c>
      <c r="W19" s="88">
        <v>32</v>
      </c>
      <c r="X19" s="88">
        <v>36</v>
      </c>
      <c r="Y19" s="89">
        <v>34</v>
      </c>
      <c r="Z19" s="90">
        <f aca="true" t="shared" si="1" ref="Z19:Z26">IF(SUM($V19:$Y19)=0,"",SUM($V19:$Y19))</f>
        <v>135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  <c r="AO19" s="94"/>
    </row>
    <row r="20" spans="1:41" ht="12.75" customHeight="1">
      <c r="A20" s="79">
        <v>2</v>
      </c>
      <c r="B20" s="80"/>
      <c r="C20" s="81">
        <f t="shared" si="0"/>
        <v>2</v>
      </c>
      <c r="D20" s="81"/>
      <c r="E20" s="95"/>
      <c r="F20" s="279" t="str">
        <f>IF(VLOOKUP($A20,'[1]Teilnehmer'!$B$9:$O$158,2)=0,"",VLOOKUP($A20,'[1]Teilnehmer'!$B$9:$O$158,2))</f>
        <v>Adam</v>
      </c>
      <c r="G20" s="279"/>
      <c r="H20" s="279"/>
      <c r="I20" s="280" t="str">
        <f>IF(VLOOKUP($A20,'[1]Teilnehmer'!$B$9:$O$158,3)=0,"",VLOOKUP($A20,'[1]Teilnehmer'!$B$9:$O$158,3))</f>
        <v>Maike</v>
      </c>
      <c r="J20" s="280"/>
      <c r="K20" s="96">
        <f>IF(VLOOKUP($A20,'[1]Teilnehmer'!$B$9:$O$158,4)=0,"",VLOOKUP($A20,'[1]Teilnehmer'!$B$9:$O$158,4))</f>
        <v>37501</v>
      </c>
      <c r="L20" s="84">
        <f>IF(VLOOKUP($A20,'[1]Teilnehmer'!$B$9:$O$158,5)=0,"",VLOOKUP($A20,'[1]Teilnehmer'!$B$9:$O$158,5))</f>
      </c>
      <c r="M20" s="85" t="str">
        <f>IF(VLOOKUP($A20,'[1]Teilnehmer'!$B$9:$O$158,6)=0,"",VLOOKUP($A20,'[1]Teilnehmer'!$B$9:$O$158,6))</f>
        <v>x</v>
      </c>
      <c r="N20" s="85">
        <f>IF(VLOOKUP($A20,'[1]Teilnehmer'!$B$9:$O$158,7)=0,"",VLOOKUP($A20,'[1]Teilnehmer'!$B$9:$O$158,7))</f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33</v>
      </c>
      <c r="W20" s="88">
        <v>34</v>
      </c>
      <c r="X20" s="88">
        <v>32</v>
      </c>
      <c r="Y20" s="89">
        <v>35</v>
      </c>
      <c r="Z20" s="91">
        <f t="shared" si="1"/>
        <v>134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  <c r="AO20" s="94"/>
    </row>
    <row r="21" spans="1:41" ht="12.75" customHeight="1">
      <c r="A21" s="79">
        <v>9</v>
      </c>
      <c r="B21" s="80"/>
      <c r="C21" s="81">
        <f t="shared" si="0"/>
        <v>9</v>
      </c>
      <c r="D21" s="81"/>
      <c r="E21" s="95"/>
      <c r="F21" s="279" t="str">
        <f>IF(VLOOKUP($A21,'[1]Teilnehmer'!$B$9:$O$158,2)=0,"",VLOOKUP($A21,'[1]Teilnehmer'!$B$9:$O$158,2))</f>
        <v>Reese</v>
      </c>
      <c r="G21" s="279"/>
      <c r="H21" s="279"/>
      <c r="I21" s="280" t="str">
        <f>IF(VLOOKUP($A21,'[1]Teilnehmer'!$B$9:$O$158,3)=0,"",VLOOKUP($A21,'[1]Teilnehmer'!$B$9:$O$158,3))</f>
        <v>Andreas</v>
      </c>
      <c r="J21" s="280"/>
      <c r="K21" s="96">
        <f>IF(VLOOKUP($A21,'[1]Teilnehmer'!$B$9:$O$158,4)=0,"",VLOOKUP($A21,'[1]Teilnehmer'!$B$9:$O$158,4))</f>
        <v>50224</v>
      </c>
      <c r="L21" s="84" t="str">
        <f>IF(VLOOKUP($A21,'[1]Teilnehmer'!$B$9:$O$158,5)=0,"",VLOOKUP($A21,'[1]Teilnehmer'!$B$9:$O$158,5))</f>
        <v>x</v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>
        <f>IF(VLOOKUP($A21,'[1]Teilnehmer'!$B$9:$O$158,8)=0,"",VLOOKUP($A21,'[1]Teilnehmer'!$B$9:$O$158,8))</f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28</v>
      </c>
      <c r="W21" s="88">
        <v>28</v>
      </c>
      <c r="X21" s="88">
        <v>29</v>
      </c>
      <c r="Y21" s="89">
        <v>26</v>
      </c>
      <c r="Z21" s="91">
        <f t="shared" si="1"/>
        <v>111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  <c r="AO21" s="94"/>
    </row>
    <row r="22" spans="1:41" ht="12.75" customHeight="1">
      <c r="A22" s="79">
        <v>5</v>
      </c>
      <c r="B22" s="80"/>
      <c r="C22" s="81">
        <f t="shared" si="0"/>
        <v>5</v>
      </c>
      <c r="D22" s="81"/>
      <c r="E22" s="95"/>
      <c r="F22" s="279" t="str">
        <f>IF(VLOOKUP($A22,'[1]Teilnehmer'!$B$9:$O$158,2)=0,"",VLOOKUP($A22,'[1]Teilnehmer'!$B$9:$O$158,2))</f>
        <v>Klein</v>
      </c>
      <c r="G22" s="279"/>
      <c r="H22" s="279"/>
      <c r="I22" s="280" t="str">
        <f>IF(VLOOKUP($A22,'[1]Teilnehmer'!$B$9:$O$158,3)=0,"",VLOOKUP($A22,'[1]Teilnehmer'!$B$9:$O$158,3))</f>
        <v>Theo</v>
      </c>
      <c r="J22" s="280"/>
      <c r="K22" s="96">
        <f>IF(VLOOKUP($A22,'[1]Teilnehmer'!$B$9:$O$158,4)=0,"",VLOOKUP($A22,'[1]Teilnehmer'!$B$9:$O$158,4))</f>
        <v>40219</v>
      </c>
      <c r="L22" s="84">
        <f>IF(VLOOKUP($A22,'[1]Teilnehmer'!$B$9:$O$158,5)=0,"",VLOOKUP($A22,'[1]Teilnehmer'!$B$9:$O$158,5))</f>
      </c>
      <c r="M22" s="85">
        <f>IF(VLOOKUP($A22,'[1]Teilnehmer'!$B$9:$O$158,6)=0,"",VLOOKUP($A22,'[1]Teilnehmer'!$B$9:$O$158,6))</f>
      </c>
      <c r="N22" s="85" t="str">
        <f>IF(VLOOKUP($A22,'[1]Teilnehmer'!$B$9:$O$158,7)=0,"",VLOOKUP($A22,'[1]Teilnehmer'!$B$9:$O$158,7))</f>
        <v>x</v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29</v>
      </c>
      <c r="W22" s="88">
        <v>28</v>
      </c>
      <c r="X22" s="88">
        <v>27</v>
      </c>
      <c r="Y22" s="89">
        <v>29</v>
      </c>
      <c r="Z22" s="91">
        <f t="shared" si="1"/>
        <v>113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  <c r="AO22" s="94"/>
    </row>
    <row r="23" spans="1:41" ht="12.75">
      <c r="A23" s="79">
        <v>6</v>
      </c>
      <c r="B23" s="80"/>
      <c r="C23" s="81">
        <f t="shared" si="0"/>
        <v>6</v>
      </c>
      <c r="D23" s="81"/>
      <c r="E23" s="95"/>
      <c r="F23" s="279" t="str">
        <f>IF(VLOOKUP($A23,'[1]Teilnehmer'!$B$9:$O$158,2)=0,"",VLOOKUP($A23,'[1]Teilnehmer'!$B$9:$O$158,2))</f>
        <v>Kube</v>
      </c>
      <c r="G23" s="279"/>
      <c r="H23" s="279"/>
      <c r="I23" s="280" t="str">
        <f>IF(VLOOKUP($A23,'[1]Teilnehmer'!$B$9:$O$158,3)=0,"",VLOOKUP($A23,'[1]Teilnehmer'!$B$9:$O$158,3))</f>
        <v>Sebastian</v>
      </c>
      <c r="J23" s="280"/>
      <c r="K23" s="96">
        <f>IF(VLOOKUP($A23,'[1]Teilnehmer'!$B$9:$O$158,4)=0,"",VLOOKUP($A23,'[1]Teilnehmer'!$B$9:$O$158,4))</f>
        <v>35655</v>
      </c>
      <c r="L23" s="84">
        <f>IF(VLOOKUP($A23,'[1]Teilnehmer'!$B$9:$O$158,5)=0,"",VLOOKUP($A23,'[1]Teilnehmer'!$B$9:$O$158,5))</f>
      </c>
      <c r="M23" s="85">
        <f>IF(VLOOKUP($A23,'[1]Teilnehmer'!$B$9:$O$158,6)=0,"",VLOOKUP($A23,'[1]Teilnehmer'!$B$9:$O$158,6))</f>
      </c>
      <c r="N23" s="85">
        <f>IF(VLOOKUP($A23,'[1]Teilnehmer'!$B$9:$O$158,7)=0,"",VLOOKUP($A23,'[1]Teilnehmer'!$B$9:$O$158,7))</f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 t="str">
        <f>IF(VLOOKUP($A23,'[1]Teilnehmer'!$B$9:$O$158,11)=0,"",VLOOKUP($A23,'[1]Teilnehmer'!$B$9:$O$158,11))</f>
        <v>x</v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26</v>
      </c>
      <c r="W23" s="88">
        <v>29</v>
      </c>
      <c r="X23" s="88">
        <v>27</v>
      </c>
      <c r="Y23" s="89">
        <v>29</v>
      </c>
      <c r="Z23" s="91">
        <f t="shared" si="1"/>
        <v>111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  <c r="AO23" s="94"/>
    </row>
    <row r="24" spans="1:41" ht="12.75" customHeight="1">
      <c r="A24" s="79">
        <v>4</v>
      </c>
      <c r="B24" s="80"/>
      <c r="C24" s="81">
        <f t="shared" si="0"/>
        <v>4</v>
      </c>
      <c r="D24" s="81"/>
      <c r="E24" s="95"/>
      <c r="F24" s="279" t="str">
        <f>IF(VLOOKUP($A24,'[1]Teilnehmer'!$B$9:$O$158,2)=0,"",VLOOKUP($A24,'[1]Teilnehmer'!$B$9:$O$158,2))</f>
        <v>Behrens</v>
      </c>
      <c r="G24" s="279"/>
      <c r="H24" s="279"/>
      <c r="I24" s="280" t="str">
        <f>IF(VLOOKUP($A24,'[1]Teilnehmer'!$B$9:$O$158,3)=0,"",VLOOKUP($A24,'[1]Teilnehmer'!$B$9:$O$158,3))</f>
        <v>Stephan</v>
      </c>
      <c r="J24" s="280"/>
      <c r="K24" s="96">
        <f>IF(VLOOKUP($A24,'[1]Teilnehmer'!$B$9:$O$158,4)=0,"",VLOOKUP($A24,'[1]Teilnehmer'!$B$9:$O$158,4))</f>
        <v>34186</v>
      </c>
      <c r="L24" s="100" t="str">
        <f>IF(VLOOKUP($A24,'[1]Teilnehmer'!$B$9:$O$158,5)=0,"",VLOOKUP($A24,'[1]Teilnehmer'!$B$9:$O$158,5))</f>
        <v>x</v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30</v>
      </c>
      <c r="W24" s="88">
        <v>29</v>
      </c>
      <c r="X24" s="88">
        <v>25</v>
      </c>
      <c r="Y24" s="89">
        <v>31</v>
      </c>
      <c r="Z24" s="91">
        <f t="shared" si="1"/>
        <v>115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  <c r="AO24" s="94"/>
    </row>
    <row r="25" spans="1:41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100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  <c r="AO25" s="94"/>
    </row>
    <row r="26" spans="1:41" ht="12.75">
      <c r="A26" s="79">
        <v>3</v>
      </c>
      <c r="B26" s="104" t="s">
        <v>131</v>
      </c>
      <c r="C26" s="81">
        <f>$A26+0.1</f>
        <v>3.1</v>
      </c>
      <c r="D26" s="81"/>
      <c r="E26" s="105"/>
      <c r="F26" s="286" t="str">
        <f>IF(VLOOKUP($A26,'[1]Teilnehmer'!$B$9:$O$158,2)=0,"",VLOOKUP($A26,'[1]Teilnehmer'!$B$9:$O$158,2))</f>
        <v>Battling</v>
      </c>
      <c r="G26" s="286"/>
      <c r="H26" s="286"/>
      <c r="I26" s="286" t="str">
        <f>IF(VLOOKUP($A26,'[1]Teilnehmer'!$B$9:$O$158,3)=0,"",VLOOKUP($A26,'[1]Teilnehmer'!$B$9:$O$158,3))</f>
        <v>Hendrik</v>
      </c>
      <c r="J26" s="286"/>
      <c r="K26" s="106">
        <f>IF(VLOOKUP($A26,'[1]Teilnehmer'!$B$9:$O$158,4)=0,"",VLOOKUP($A26,'[1]Teilnehmer'!$B$9:$O$158,4))</f>
        <v>37799</v>
      </c>
      <c r="L26" s="107">
        <f>IF(VLOOKUP($A26,'[1]Teilnehmer'!$B$9:$O$158,5)=0,"",VLOOKUP($A26,'[1]Teilnehmer'!$B$9:$O$158,5))</f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 t="str">
        <f>IF(VLOOKUP($A26,'[1]Teilnehmer'!$B$9:$O$158,11)=0,"",VLOOKUP($A26,'[1]Teilnehmer'!$B$9:$O$158,11))</f>
        <v>x</v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110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  <c r="AO26" s="94"/>
    </row>
    <row r="27" spans="1:41" ht="12.75" customHeight="1">
      <c r="A27" s="113"/>
      <c r="B27" s="114"/>
      <c r="C27" s="81">
        <f>$A27+0.1</f>
        <v>0.1</v>
      </c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  <v>179</v>
      </c>
      <c r="W27" s="120">
        <f t="shared" si="6"/>
        <v>180</v>
      </c>
      <c r="X27" s="120">
        <f t="shared" si="6"/>
        <v>176</v>
      </c>
      <c r="Y27" s="121">
        <f t="shared" si="6"/>
        <v>184</v>
      </c>
      <c r="Z27" s="122">
        <f t="shared" si="6"/>
        <v>719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  <c r="AO27" s="113"/>
    </row>
    <row r="28" spans="1:41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  <c r="AO28" s="113"/>
    </row>
    <row r="29" spans="1:41" ht="12.75" customHeight="1">
      <c r="A29" s="79">
        <v>3</v>
      </c>
      <c r="B29" s="37"/>
      <c r="C29" s="81">
        <f>$A29+0.2</f>
        <v>3.2</v>
      </c>
      <c r="D29" s="48"/>
      <c r="E29" s="129"/>
      <c r="F29" s="281" t="str">
        <f>IF(VLOOKUP($A29,'[1]Teilnehmer'!$B$9:$O$158,2)=0,"",VLOOKUP($A29,'[1]Teilnehmer'!$B$9:$O$158,2))</f>
        <v>Battling</v>
      </c>
      <c r="G29" s="281"/>
      <c r="H29" s="281"/>
      <c r="I29" s="281" t="str">
        <f>IF(VLOOKUP($A29,'[1]Teilnehmer'!$B$9:$O$158,3)=0,"",VLOOKUP($A29,'[1]Teilnehmer'!$B$9:$O$158,3))</f>
        <v>Hendrik</v>
      </c>
      <c r="J29" s="281"/>
      <c r="K29" s="130">
        <f>IF(VLOOKUP($A29,'[1]Teilnehmer'!$B$9:$O$158,4)=0,"",VLOOKUP($A29,'[1]Teilnehmer'!$B$9:$O$158,4))</f>
        <v>37799</v>
      </c>
      <c r="L29" s="131">
        <f>IF(VLOOKUP($A29,'[1]Teilnehmer'!$B$9:$O$158,5)=0,"",VLOOKUP($A29,'[1]Teilnehmer'!$B$9:$O$158,5))</f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 t="str">
        <f>IF(VLOOKUP($A29,'[1]Teilnehmer'!$B$9:$O$158,11)=0,"",VLOOKUP($A29,'[1]Teilnehmer'!$B$9:$O$158,11))</f>
        <v>x</v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30</v>
      </c>
      <c r="W29" s="135">
        <v>28</v>
      </c>
      <c r="X29" s="135">
        <v>31</v>
      </c>
      <c r="Y29" s="136">
        <v>30</v>
      </c>
      <c r="Z29" s="137">
        <f>IF(SUM($V29:$Y29)=0,"",SUM($V29:$Y29))</f>
        <v>119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  <c r="AO29" s="94"/>
    </row>
    <row r="30" spans="1:41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  <c r="AO30" s="94"/>
    </row>
    <row r="31" spans="1:41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  <c r="AO31" s="150"/>
    </row>
    <row r="32" spans="1:41" ht="15" customHeight="1">
      <c r="A32" s="4"/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47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  <c r="AO32" s="154"/>
    </row>
    <row r="33" spans="6:41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3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  <c r="AO33" s="154"/>
    </row>
    <row r="34" spans="1:41" ht="12.75" customHeight="1">
      <c r="A34" s="79">
        <v>1</v>
      </c>
      <c r="B34" s="159"/>
      <c r="C34" s="81">
        <f>$A34</f>
        <v>1</v>
      </c>
      <c r="D34" s="160"/>
      <c r="E34" s="161"/>
      <c r="F34" s="281">
        <f>IF(VLOOKUP($A34,'[1]Teilnehmer'!$B$9:$O$158,2)=0,"",VLOOKUP($A34,'[1]Teilnehmer'!$B$9:$O$158,2))</f>
      </c>
      <c r="G34" s="281"/>
      <c r="H34" s="281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87"/>
      <c r="W34" s="88"/>
      <c r="X34" s="88"/>
      <c r="Y34" s="136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  <c r="AO34" s="94"/>
    </row>
    <row r="35" spans="1:41" ht="12.75" customHeight="1">
      <c r="A35" s="79">
        <v>1</v>
      </c>
      <c r="B35" s="159"/>
      <c r="C35" s="81">
        <f>$A35</f>
        <v>1</v>
      </c>
      <c r="D35" s="160"/>
      <c r="E35" s="164"/>
      <c r="F35" s="279">
        <f>IF(VLOOKUP($A35,'[1]Teilnehmer'!$B$9:$O$158,2)=0,"",VLOOKUP($A35,'[1]Teilnehmer'!$B$9:$O$158,2))</f>
      </c>
      <c r="G35" s="279"/>
      <c r="H35" s="279"/>
      <c r="I35" s="280">
        <f>IF(VLOOKUP($A35,'[1]Teilnehmer'!$B$9:$O$158,3)=0,"",VLOOKUP($A35,'[1]Teilnehmer'!$B$9:$O$158,3))</f>
      </c>
      <c r="J35" s="280"/>
      <c r="K35" s="96">
        <f>IF(VLOOKUP($A35,'[1]Teilnehmer'!$B$9:$O$158,4)=0,"",VLOOKUP($A35,'[1]Teilnehmer'!$B$9:$O$158,4))</f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/>
      <c r="W35" s="88"/>
      <c r="X35" s="88"/>
      <c r="Y35" s="89"/>
      <c r="Z35" s="91">
        <f>IF(SUM($V35:$Y35)=0,"",SUM($V35:$Y35))</f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5"/>
      <c r="AO35" s="94"/>
    </row>
    <row r="36" spans="1:41" ht="12.75" customHeight="1">
      <c r="A36" s="79">
        <v>1</v>
      </c>
      <c r="B36" s="159"/>
      <c r="C36" s="81">
        <f>$A36</f>
        <v>1</v>
      </c>
      <c r="D36" s="160"/>
      <c r="E36" s="164"/>
      <c r="F36" s="280">
        <f>IF(VLOOKUP($A36,'[1]Teilnehmer'!$B$9:$O$158,2)=0,"",VLOOKUP($A36,'[1]Teilnehmer'!$B$9:$O$158,2))</f>
      </c>
      <c r="G36" s="280"/>
      <c r="H36" s="280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  <c r="AO36" s="56"/>
    </row>
    <row r="37" spans="1:41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100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  <c r="AO37" s="94"/>
    </row>
    <row r="38" spans="1:41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  <c r="AO38" s="56"/>
    </row>
    <row r="39" spans="1:41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  <c r="AO39" s="56"/>
    </row>
    <row r="40" spans="1:41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  <c r="AO40" s="56"/>
    </row>
    <row r="41" spans="1:41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  <c r="AO41" s="56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6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77">
        <f>IF(VLOOKUP($A46,'[1]Teilnehmer'!$B$9:$O$158,2)=0,"",VLOOKUP($A46,'[1]Teilnehmer'!$B$9:$O$158,2))</f>
      </c>
      <c r="G46" s="277"/>
      <c r="H46" s="277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80">
        <f>IF(VLOOKUP($A47,'[1]Teilnehmer'!$B$9:$O$158,2)=0,"",VLOOKUP($A47,'[1]Teilnehmer'!$B$9:$O$158,2))</f>
      </c>
      <c r="G47" s="280"/>
      <c r="H47" s="280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80">
        <f>IF(VLOOKUP($A48,'[1]Teilnehmer'!$B$9:$O$158,2)=0,"",VLOOKUP($A48,'[1]Teilnehmer'!$B$9:$O$158,2))</f>
      </c>
      <c r="G48" s="280"/>
      <c r="H48" s="280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41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100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  <c r="AO49" s="94"/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/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/>
      <c r="Q50" s="168"/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139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MGC AS Witten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2" spans="1:9" ht="12.75">
      <c r="A62" s="203" t="s">
        <v>3</v>
      </c>
      <c r="F62" t="s">
        <v>15</v>
      </c>
      <c r="I62" s="204">
        <f>COUNTIF($L$19:$L$26,"x")+COUNTIF($L$34:$L$38,"x")+COUNTIF($L$46:$L$50,"x")+'[1]V12'!I62+'[1]V13'!I62</f>
        <v>2</v>
      </c>
    </row>
    <row r="63" spans="6:9" ht="12.75">
      <c r="F63" t="s">
        <v>48</v>
      </c>
      <c r="I63" s="204">
        <f>COUNTIF($M$19:$M$26,"x")+COUNTIF($M$34:$M$38,"x")+COUNTIF($M$46:$M$50,"x")+'[1]V12'!I63+'[1]V13'!I63</f>
        <v>1</v>
      </c>
    </row>
    <row r="64" spans="6:9" ht="12.75">
      <c r="F64" t="s">
        <v>52</v>
      </c>
      <c r="I64" s="204">
        <f>COUNTIF($N$19:$N$26,"x")+COUNTIF($N$34:$N$38,"x")+COUNTIF($N$46:$N$50,"x")+'[1]V12'!I64+'[1]V13'!I64</f>
        <v>1</v>
      </c>
    </row>
    <row r="65" spans="6:9" ht="12.75">
      <c r="F65" t="s">
        <v>71</v>
      </c>
      <c r="I65" s="204">
        <f>COUNTIF($O$19:$O$26,"x")+COUNTIF($O$34:$O$38,"x")+COUNTIF($O$46:$O$50,"x")+'[1]V12'!I65+'[1]V13'!I65</f>
        <v>0</v>
      </c>
    </row>
    <row r="66" spans="6:9" ht="12.75">
      <c r="F66" t="s">
        <v>78</v>
      </c>
      <c r="I66" s="204">
        <f>COUNTIF($P$19:$P$26,"x")+COUNTIF($P$34:$P$38,"x")+COUNTIF($P$46:$P$50,"x")+'[1]V12'!I66+'[1]V13'!I66</f>
        <v>1</v>
      </c>
    </row>
    <row r="67" spans="6:9" ht="12.75">
      <c r="F67" t="s">
        <v>143</v>
      </c>
      <c r="I67" s="204">
        <f>COUNTIF($Q$19:$Q$26,"x")+COUNTIF($Q$34:$Q$38,"x")+COUNTIF($Q$46:$Q$50,"x")+'[1]V12'!I67+'[1]V13'!I67</f>
        <v>0</v>
      </c>
    </row>
    <row r="68" spans="6:9" ht="12.75">
      <c r="F68" t="s">
        <v>144</v>
      </c>
      <c r="I68" s="204">
        <f>COUNTIF($R$19:$R$26,"x")+COUNTIF($R$34:$R$38,"x")+COUNTIF($R$46:$R$50,"x")+'[1]V12'!I68+'[1]V13'!I68</f>
        <v>2</v>
      </c>
    </row>
    <row r="69" spans="6:9" ht="12.75">
      <c r="F69" t="s">
        <v>145</v>
      </c>
      <c r="I69" s="204">
        <f>COUNTIF($S$19:$S$26,"x")+COUNTIF($S$34:$S$38,"x")+COUNTIF($S$46:$S$50,"x")+'[1]V12'!I69+'[1]V13'!I69</f>
        <v>0</v>
      </c>
    </row>
    <row r="70" spans="6:9" ht="12.75">
      <c r="F70" t="s">
        <v>146</v>
      </c>
      <c r="I70" s="204">
        <f>COUNTIF($T$19:$T$26,"x")+COUNTIF($T$34:$T$38,"x")+COUNTIF($T$46:$T$50,"x")+'[1]V12'!I70+'[1]V13'!I70</f>
        <v>0</v>
      </c>
    </row>
    <row r="71" spans="6:9" ht="12.75">
      <c r="F71" s="157" t="s">
        <v>147</v>
      </c>
      <c r="G71" s="157"/>
      <c r="H71" s="157"/>
      <c r="I71" s="205">
        <f>COUNTIF($U$19:$U$26,"x")+COUNTIF($U$34:$U$38,"x")+COUNTIF($U$46:$U$50,"x")+'[1]V12'!I71+'[1]V13'!I71</f>
        <v>0</v>
      </c>
    </row>
    <row r="72" spans="6:9" ht="12.75">
      <c r="F72" t="s">
        <v>119</v>
      </c>
      <c r="I72">
        <f>SUM(I62:I71)</f>
        <v>7</v>
      </c>
    </row>
    <row r="74" spans="1:9" ht="12.75">
      <c r="A74" s="6" t="s">
        <v>148</v>
      </c>
      <c r="B74" t="s">
        <v>0</v>
      </c>
      <c r="I74">
        <f>COUNTIF($A$14,"HEM")+COUNTIF($A$14,"VEM")+'[1]V12'!I74+'[1]V13'!I74</f>
        <v>1</v>
      </c>
    </row>
    <row r="75" spans="2:9" ht="12.75">
      <c r="B75" t="s">
        <v>149</v>
      </c>
      <c r="I75">
        <f>COUNTIF($A$14,"DAM")+COUNTIF($A$32,"DAM")+COUNTIF($A$44,"DAM")+'[1]V12'!I75+'[1]V13'!I75</f>
        <v>0</v>
      </c>
    </row>
    <row r="76" spans="2:9" ht="12.75">
      <c r="B76" t="s">
        <v>150</v>
      </c>
      <c r="I76">
        <f>COUNTIF($A$14,"SEM")+COUNTIF($A$32,"SEM")+COUNTIF($A$44,"SEM")+'[1]V12'!I76+'[1]V13'!I76</f>
        <v>0</v>
      </c>
    </row>
    <row r="77" spans="2:9" ht="12.75">
      <c r="B77" t="s">
        <v>151</v>
      </c>
      <c r="I77">
        <f>COUNTIF($A$14,"JUM")+COUNTIF($A$32,"JUM")+COUNTIF($A$44,"JUM")+'[1]V12'!I77+'[1]V13'!I77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COUNTIF($A$14,"SCM")+COUNTIF($A$32,"SCM")+COUNTIF($A$44,"SCM")+'[1]V12'!I78+'[1]V13'!I78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C5:D5"/>
    <mergeCell ref="J11:V11"/>
    <mergeCell ref="AA5:AB5"/>
    <mergeCell ref="X5:Y5"/>
    <mergeCell ref="C3:D3"/>
    <mergeCell ref="C4:D4"/>
    <mergeCell ref="AA4:AB4"/>
    <mergeCell ref="AA3:AB3"/>
    <mergeCell ref="X3:Y3"/>
    <mergeCell ref="X4:Y4"/>
    <mergeCell ref="AJ56:AM56"/>
    <mergeCell ref="H15:X15"/>
    <mergeCell ref="F16:H18"/>
    <mergeCell ref="AG16:AJ16"/>
    <mergeCell ref="V16:Y16"/>
    <mergeCell ref="I22:J22"/>
    <mergeCell ref="I25:J25"/>
    <mergeCell ref="I36:J36"/>
    <mergeCell ref="F46:H46"/>
    <mergeCell ref="I53:J53"/>
    <mergeCell ref="F48:H48"/>
    <mergeCell ref="F49:H49"/>
    <mergeCell ref="I49:J49"/>
    <mergeCell ref="AF9:AM9"/>
    <mergeCell ref="K12:Q12"/>
    <mergeCell ref="AE12:AF12"/>
    <mergeCell ref="Y14:AL14"/>
    <mergeCell ref="X11:AC11"/>
    <mergeCell ref="AG17:AJ17"/>
    <mergeCell ref="AA16:AD16"/>
    <mergeCell ref="K16:K18"/>
    <mergeCell ref="V17:Y17"/>
    <mergeCell ref="I19:J19"/>
    <mergeCell ref="I16:J18"/>
    <mergeCell ref="I47:J47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0:H50"/>
    <mergeCell ref="I48:J48"/>
    <mergeCell ref="F53:H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E27:E28 C26:C30 D19:E24 D25:D28 B34:B38 E25 B19:B28 D34:E38 B46:B50 D46:E50">
    <cfRule type="cellIs" priority="44" dxfId="140" operator="equal" stopIfTrue="1">
      <formula>162</formula>
    </cfRule>
  </conditionalFormatting>
  <conditionalFormatting sqref="A39:A40 A51:A52 AO27:AO28 A27:A28">
    <cfRule type="cellIs" priority="45" dxfId="139" operator="equal" stopIfTrue="1">
      <formula>162</formula>
    </cfRule>
  </conditionalFormatting>
  <conditionalFormatting sqref="AA41:AD42 AH53:AJ55 V41:Y42 AA29:AD30 AG29:AJ30 AG41:AJ42 V29:Y30 AG38:AJ38 AA53:AD55 AA26:AD26 AG53:AG54 V53:Y55 V38:Y38 AG26:AJ26 AA38:AD38 V50:Y50 AG50:AJ50 AA50:AD50 AG46:AJ48 AA46:AD48 V46:Y48 AG34:AJ36 AA34:AD36 V34:Y36 AG19:AJ24 AA19:AD24 V19:Y24 V26:Y2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O29:AO30 A29:A30 A46:A50 A34:A38 AO34:AO35 A19:A26 AO19:AO26 AO49 AO37 A41:A42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2" width="3.57421875" style="0" customWidth="1"/>
    <col min="23" max="25" width="4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31.75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'[1]TPVS'!B38</f>
        <v>1. KGC Mönchengladbach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56</v>
      </c>
      <c r="B19" s="80"/>
      <c r="C19" s="81">
        <f aca="true" t="shared" si="0" ref="C19:C25">$A19</f>
        <v>56</v>
      </c>
      <c r="D19" s="81"/>
      <c r="E19" s="82"/>
      <c r="F19" s="281" t="str">
        <f>IF(VLOOKUP($A19,'[1]Teilnehmer'!$B$9:$O$158,2)=0,"",VLOOKUP($A19,'[1]Teilnehmer'!$B$9:$O$158,2))</f>
        <v>Mühlen</v>
      </c>
      <c r="G19" s="281"/>
      <c r="H19" s="281"/>
      <c r="I19" s="277" t="str">
        <f>IF(VLOOKUP($A19,'[1]Teilnehmer'!$B$9:$O$158,3)=0,"",VLOOKUP($A19,'[1]Teilnehmer'!$B$9:$O$158,3))</f>
        <v>Heiner</v>
      </c>
      <c r="J19" s="277"/>
      <c r="K19" s="83">
        <f>IF(VLOOKUP($A19,'[1]Teilnehmer'!$B$9:$O$158,4)=0,"",VLOOKUP($A19,'[1]Teilnehmer'!$B$9:$O$158,4))</f>
        <v>6214</v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 t="str">
        <f>IF(VLOOKUP($A19,'[1]Teilnehmer'!$B$9:$O$158,9)=0,"",VLOOKUP($A19,'[1]Teilnehmer'!$B$9:$O$158,9))</f>
        <v>x</v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38</v>
      </c>
      <c r="W19" s="88">
        <v>36</v>
      </c>
      <c r="X19" s="88">
        <v>33</v>
      </c>
      <c r="Y19" s="89">
        <v>32</v>
      </c>
      <c r="Z19" s="90">
        <f aca="true" t="shared" si="1" ref="Z19:Z26">IF(SUM($V19:$Y19)=0,"",SUM($V19:$Y19))</f>
        <v>139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49</v>
      </c>
      <c r="B20" s="80"/>
      <c r="C20" s="81">
        <f t="shared" si="0"/>
        <v>49</v>
      </c>
      <c r="D20" s="81"/>
      <c r="E20" s="95"/>
      <c r="F20" s="279" t="str">
        <f>IF(VLOOKUP($A20,'[1]Teilnehmer'!$B$9:$O$158,2)=0,"",VLOOKUP($A20,'[1]Teilnehmer'!$B$9:$O$158,2))</f>
        <v>Bröker</v>
      </c>
      <c r="G20" s="279"/>
      <c r="H20" s="279"/>
      <c r="I20" s="280" t="str">
        <f>IF(VLOOKUP($A20,'[1]Teilnehmer'!$B$9:$O$158,3)=0,"",VLOOKUP($A20,'[1]Teilnehmer'!$B$9:$O$158,3))</f>
        <v>Herbert</v>
      </c>
      <c r="J20" s="280"/>
      <c r="K20" s="96">
        <f>IF(VLOOKUP($A20,'[1]Teilnehmer'!$B$9:$O$158,4)=0,"",VLOOKUP($A20,'[1]Teilnehmer'!$B$9:$O$158,4))</f>
        <v>42609</v>
      </c>
      <c r="L20" s="84">
        <f>IF(VLOOKUP($A20,'[1]Teilnehmer'!$B$9:$O$158,5)=0,"",VLOOKUP($A20,'[1]Teilnehmer'!$B$9:$O$158,5))</f>
      </c>
      <c r="M20" s="85">
        <f>IF(VLOOKUP($A20,'[1]Teilnehmer'!$B$9:$O$158,6)=0,"",VLOOKUP($A20,'[1]Teilnehmer'!$B$9:$O$158,6))</f>
      </c>
      <c r="N20" s="85" t="str">
        <f>IF(VLOOKUP($A20,'[1]Teilnehmer'!$B$9:$O$158,7)=0,"",VLOOKUP($A20,'[1]Teilnehmer'!$B$9:$O$158,7))</f>
        <v>x</v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39</v>
      </c>
      <c r="W20" s="88">
        <v>38</v>
      </c>
      <c r="X20" s="88">
        <v>35</v>
      </c>
      <c r="Y20" s="89">
        <v>32</v>
      </c>
      <c r="Z20" s="91">
        <f t="shared" si="1"/>
        <v>144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51</v>
      </c>
      <c r="B21" s="80"/>
      <c r="C21" s="81">
        <f t="shared" si="0"/>
        <v>51</v>
      </c>
      <c r="D21" s="81"/>
      <c r="E21" s="95"/>
      <c r="F21" s="279" t="str">
        <f>IF(VLOOKUP($A21,'[1]Teilnehmer'!$B$9:$O$158,2)=0,"",VLOOKUP($A21,'[1]Teilnehmer'!$B$9:$O$158,2))</f>
        <v>Romberg</v>
      </c>
      <c r="G21" s="279"/>
      <c r="H21" s="279"/>
      <c r="I21" s="280" t="str">
        <f>IF(VLOOKUP($A21,'[1]Teilnehmer'!$B$9:$O$158,3)=0,"",VLOOKUP($A21,'[1]Teilnehmer'!$B$9:$O$158,3))</f>
        <v>Silvia</v>
      </c>
      <c r="J21" s="280"/>
      <c r="K21" s="96">
        <f>IF(VLOOKUP($A21,'[1]Teilnehmer'!$B$9:$O$158,4)=0,"",VLOOKUP($A21,'[1]Teilnehmer'!$B$9:$O$158,4))</f>
        <v>35686</v>
      </c>
      <c r="L21" s="84">
        <f>IF(VLOOKUP($A21,'[1]Teilnehmer'!$B$9:$O$158,5)=0,"",VLOOKUP($A21,'[1]Teilnehmer'!$B$9:$O$158,5))</f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 t="str">
        <f>IF(VLOOKUP($A21,'[1]Teilnehmer'!$B$9:$O$158,8)=0,"",VLOOKUP($A21,'[1]Teilnehmer'!$B$9:$O$158,8))</f>
        <v>x</v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37</v>
      </c>
      <c r="W21" s="88">
        <v>37</v>
      </c>
      <c r="X21" s="88">
        <v>36</v>
      </c>
      <c r="Y21" s="89">
        <v>40</v>
      </c>
      <c r="Z21" s="91">
        <f t="shared" si="1"/>
        <v>150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50</v>
      </c>
      <c r="B22" s="80"/>
      <c r="C22" s="81">
        <f t="shared" si="0"/>
        <v>50</v>
      </c>
      <c r="D22" s="81"/>
      <c r="E22" s="95"/>
      <c r="F22" s="279" t="str">
        <f>IF(VLOOKUP($A22,'[1]Teilnehmer'!$B$9:$O$158,2)=0,"",VLOOKUP($A22,'[1]Teilnehmer'!$B$9:$O$158,2))</f>
        <v>Mombauer</v>
      </c>
      <c r="G22" s="279"/>
      <c r="H22" s="279"/>
      <c r="I22" s="280" t="str">
        <f>IF(VLOOKUP($A22,'[1]Teilnehmer'!$B$9:$O$158,3)=0,"",VLOOKUP($A22,'[1]Teilnehmer'!$B$9:$O$158,3))</f>
        <v>Marion</v>
      </c>
      <c r="J22" s="280"/>
      <c r="K22" s="96">
        <f>IF(VLOOKUP($A22,'[1]Teilnehmer'!$B$9:$O$158,4)=0,"",VLOOKUP($A22,'[1]Teilnehmer'!$B$9:$O$158,4))</f>
        <v>31014</v>
      </c>
      <c r="L22" s="84">
        <f>IF(VLOOKUP($A22,'[1]Teilnehmer'!$B$9:$O$158,5)=0,"",VLOOKUP($A22,'[1]Teilnehmer'!$B$9:$O$158,5))</f>
      </c>
      <c r="M22" s="85" t="str">
        <f>IF(VLOOKUP($A22,'[1]Teilnehmer'!$B$9:$O$158,6)=0,"",VLOOKUP($A22,'[1]Teilnehmer'!$B$9:$O$158,6))</f>
        <v>x</v>
      </c>
      <c r="N22" s="85">
        <f>IF(VLOOKUP($A22,'[1]Teilnehmer'!$B$9:$O$158,7)=0,"",VLOOKUP($A22,'[1]Teilnehmer'!$B$9:$O$158,7))</f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32</v>
      </c>
      <c r="W22" s="88">
        <v>33</v>
      </c>
      <c r="X22" s="88">
        <v>33</v>
      </c>
      <c r="Y22" s="89">
        <v>29</v>
      </c>
      <c r="Z22" s="91">
        <f t="shared" si="1"/>
        <v>127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55</v>
      </c>
      <c r="B23" s="80"/>
      <c r="C23" s="81">
        <f t="shared" si="0"/>
        <v>55</v>
      </c>
      <c r="D23" s="81"/>
      <c r="E23" s="95"/>
      <c r="F23" s="279" t="str">
        <f>IF(VLOOKUP($A23,'[1]Teilnehmer'!$B$9:$O$158,2)=0,"",VLOOKUP($A23,'[1]Teilnehmer'!$B$9:$O$158,2))</f>
        <v>Waptis</v>
      </c>
      <c r="G23" s="279"/>
      <c r="H23" s="279"/>
      <c r="I23" s="280" t="str">
        <f>IF(VLOOKUP($A23,'[1]Teilnehmer'!$B$9:$O$158,3)=0,"",VLOOKUP($A23,'[1]Teilnehmer'!$B$9:$O$158,3))</f>
        <v>Burkhard</v>
      </c>
      <c r="J23" s="280"/>
      <c r="K23" s="96">
        <f>IF(VLOOKUP($A23,'[1]Teilnehmer'!$B$9:$O$158,4)=0,"",VLOOKUP($A23,'[1]Teilnehmer'!$B$9:$O$158,4))</f>
        <v>33946</v>
      </c>
      <c r="L23" s="84" t="str">
        <f>IF(VLOOKUP($A23,'[1]Teilnehmer'!$B$9:$O$158,5)=0,"",VLOOKUP($A23,'[1]Teilnehmer'!$B$9:$O$158,5))</f>
        <v>x</v>
      </c>
      <c r="M23" s="85">
        <f>IF(VLOOKUP($A23,'[1]Teilnehmer'!$B$9:$O$158,6)=0,"",VLOOKUP($A23,'[1]Teilnehmer'!$B$9:$O$158,6))</f>
      </c>
      <c r="N23" s="85">
        <f>IF(VLOOKUP($A23,'[1]Teilnehmer'!$B$9:$O$158,7)=0,"",VLOOKUP($A23,'[1]Teilnehmer'!$B$9:$O$158,7))</f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35</v>
      </c>
      <c r="W23" s="88">
        <v>34</v>
      </c>
      <c r="X23" s="88">
        <v>34</v>
      </c>
      <c r="Y23" s="89">
        <v>37</v>
      </c>
      <c r="Z23" s="91">
        <f t="shared" si="1"/>
        <v>140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54</v>
      </c>
      <c r="B24" s="80"/>
      <c r="C24" s="81">
        <f t="shared" si="0"/>
        <v>54</v>
      </c>
      <c r="D24" s="81"/>
      <c r="E24" s="95"/>
      <c r="F24" s="279" t="str">
        <f>IF(VLOOKUP($A24,'[1]Teilnehmer'!$B$9:$O$158,2)=0,"",VLOOKUP($A24,'[1]Teilnehmer'!$B$9:$O$158,2))</f>
        <v>Schenk</v>
      </c>
      <c r="G24" s="279"/>
      <c r="H24" s="279"/>
      <c r="I24" s="280" t="str">
        <f>IF(VLOOKUP($A24,'[1]Teilnehmer'!$B$9:$O$158,3)=0,"",VLOOKUP($A24,'[1]Teilnehmer'!$B$9:$O$158,3))</f>
        <v>Dieter</v>
      </c>
      <c r="J24" s="280"/>
      <c r="K24" s="96">
        <f>IF(VLOOKUP($A24,'[1]Teilnehmer'!$B$9:$O$158,4)=0,"",VLOOKUP($A24,'[1]Teilnehmer'!$B$9:$O$158,4))</f>
        <v>36618</v>
      </c>
      <c r="L24" s="84">
        <f>IF(VLOOKUP($A24,'[1]Teilnehmer'!$B$9:$O$158,5)=0,"",VLOOKUP($A24,'[1]Teilnehmer'!$B$9:$O$158,5))</f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 t="str">
        <f>IF(VLOOKUP($A24,'[1]Teilnehmer'!$B$9:$O$158,9)=0,"",VLOOKUP($A24,'[1]Teilnehmer'!$B$9:$O$158,9))</f>
        <v>x</v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30</v>
      </c>
      <c r="W24" s="88">
        <v>30</v>
      </c>
      <c r="X24" s="88">
        <v>31</v>
      </c>
      <c r="Y24" s="89">
        <v>32</v>
      </c>
      <c r="Z24" s="91">
        <f t="shared" si="1"/>
        <v>123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52</v>
      </c>
      <c r="B26" s="104" t="s">
        <v>131</v>
      </c>
      <c r="C26" s="81">
        <f>$A26+0.1</f>
        <v>52.1</v>
      </c>
      <c r="D26" s="81"/>
      <c r="E26" s="105"/>
      <c r="F26" s="286" t="str">
        <f>IF(VLOOKUP($A26,'[1]Teilnehmer'!$B$9:$O$158,2)=0,"",VLOOKUP($A26,'[1]Teilnehmer'!$B$9:$O$158,2))</f>
        <v>Romberg</v>
      </c>
      <c r="G26" s="286"/>
      <c r="H26" s="286"/>
      <c r="I26" s="286" t="str">
        <f>IF(VLOOKUP($A26,'[1]Teilnehmer'!$B$9:$O$158,3)=0,"",VLOOKUP($A26,'[1]Teilnehmer'!$B$9:$O$158,3))</f>
        <v>Wolfgang</v>
      </c>
      <c r="J26" s="286"/>
      <c r="K26" s="106">
        <f>IF(VLOOKUP($A26,'[1]Teilnehmer'!$B$9:$O$158,4)=0,"",VLOOKUP($A26,'[1]Teilnehmer'!$B$9:$O$158,4))</f>
        <v>6616</v>
      </c>
      <c r="L26" s="107">
        <f>IF(VLOOKUP($A26,'[1]Teilnehmer'!$B$9:$O$158,5)=0,"",VLOOKUP($A26,'[1]Teilnehmer'!$B$9:$O$158,5))</f>
      </c>
      <c r="M26" s="108">
        <f>IF(VLOOKUP($A26,'[1]Teilnehmer'!$B$9:$O$158,6)=0,"",VLOOKUP($A26,'[1]Teilnehmer'!$B$9:$O$158,6))</f>
      </c>
      <c r="N26" s="108" t="str">
        <f>IF(VLOOKUP($A26,'[1]Teilnehmer'!$B$9:$O$158,7)=0,"",VLOOKUP($A26,'[1]Teilnehmer'!$B$9:$O$158,7))</f>
        <v>x</v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207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208">
        <f aca="true" t="shared" si="6" ref="V27:AL27">IF($A$14="EIN","",IF(SUM(V19:V26)=0,"",SUM(V19:V26)))</f>
        <v>211</v>
      </c>
      <c r="W27" s="120">
        <f t="shared" si="6"/>
        <v>208</v>
      </c>
      <c r="X27" s="120">
        <f t="shared" si="6"/>
        <v>202</v>
      </c>
      <c r="Y27" s="121">
        <f t="shared" si="6"/>
        <v>202</v>
      </c>
      <c r="Z27" s="122">
        <f t="shared" si="6"/>
        <v>823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52</v>
      </c>
      <c r="B29" s="37"/>
      <c r="C29" s="81">
        <f>$A29+0.2</f>
        <v>52.2</v>
      </c>
      <c r="D29" s="48"/>
      <c r="E29" s="129"/>
      <c r="F29" s="281" t="str">
        <f>IF(VLOOKUP($A29,'[1]Teilnehmer'!$B$9:$O$158,2)=0,"",VLOOKUP($A29,'[1]Teilnehmer'!$B$9:$O$158,2))</f>
        <v>Romberg</v>
      </c>
      <c r="G29" s="281"/>
      <c r="H29" s="281"/>
      <c r="I29" s="281" t="str">
        <f>IF(VLOOKUP($A29,'[1]Teilnehmer'!$B$9:$O$158,3)=0,"",VLOOKUP($A29,'[1]Teilnehmer'!$B$9:$O$158,3))</f>
        <v>Wolfgang</v>
      </c>
      <c r="J29" s="281"/>
      <c r="K29" s="130">
        <f>IF(VLOOKUP($A29,'[1]Teilnehmer'!$B$9:$O$158,4)=0,"",VLOOKUP($A29,'[1]Teilnehmer'!$B$9:$O$158,4))</f>
        <v>6616</v>
      </c>
      <c r="L29" s="131">
        <f>IF(VLOOKUP($A29,'[1]Teilnehmer'!$B$9:$O$158,5)=0,"",VLOOKUP($A29,'[1]Teilnehmer'!$B$9:$O$158,5))</f>
      </c>
      <c r="M29" s="132">
        <f>IF(VLOOKUP($A29,'[1]Teilnehmer'!$B$9:$O$158,6)=0,"",VLOOKUP($A29,'[1]Teilnehmer'!$B$9:$O$158,6))</f>
      </c>
      <c r="N29" s="132" t="str">
        <f>IF(VLOOKUP($A29,'[1]Teilnehmer'!$B$9:$O$158,7)=0,"",VLOOKUP($A29,'[1]Teilnehmer'!$B$9:$O$158,7))</f>
        <v>x</v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32</v>
      </c>
      <c r="W29" s="135">
        <v>40</v>
      </c>
      <c r="X29" s="135">
        <v>29</v>
      </c>
      <c r="Y29" s="135">
        <v>36</v>
      </c>
      <c r="Z29" s="137">
        <f>IF(SUM($V29:$Y29)=0,"",SUM($V29:$Y29))</f>
        <v>137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209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/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6:39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8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1</v>
      </c>
      <c r="B34" s="159"/>
      <c r="C34" s="81">
        <f>$A34</f>
        <v>1</v>
      </c>
      <c r="D34" s="160"/>
      <c r="E34" s="161"/>
      <c r="F34" s="281">
        <f>IF(VLOOKUP($A34,'[1]Teilnehmer'!$B$9:$O$158,2)=0,"",VLOOKUP($A34,'[1]Teilnehmer'!$B$9:$O$158,2))</f>
      </c>
      <c r="G34" s="281"/>
      <c r="H34" s="281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87"/>
      <c r="W34" s="88"/>
      <c r="X34" s="88"/>
      <c r="Y34" s="89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1</v>
      </c>
      <c r="B35" s="159"/>
      <c r="C35" s="81">
        <f>$A35</f>
        <v>1</v>
      </c>
      <c r="D35" s="160"/>
      <c r="E35" s="164"/>
      <c r="F35" s="279">
        <f>IF(VLOOKUP($A35,'[1]Teilnehmer'!$B$9:$O$158,2)=0,"",VLOOKUP($A35,'[1]Teilnehmer'!$B$9:$O$158,2))</f>
      </c>
      <c r="G35" s="279"/>
      <c r="H35" s="279"/>
      <c r="I35" s="280">
        <f>IF(VLOOKUP($A35,'[1]Teilnehmer'!$B$9:$O$158,3)=0,"",VLOOKUP($A35,'[1]Teilnehmer'!$B$9:$O$158,3))</f>
      </c>
      <c r="J35" s="280"/>
      <c r="K35" s="96">
        <f>IF(VLOOKUP($A35,'[1]Teilnehmer'!$B$9:$O$158,4)=0,"",VLOOKUP($A35,'[1]Teilnehmer'!$B$9:$O$158,4))</f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/>
      <c r="W35" s="88"/>
      <c r="X35" s="88"/>
      <c r="Y35" s="89"/>
      <c r="Z35" s="91">
        <f>IF(SUM($V35:$Y35)=0,"",SUM($V35:$Y35))</f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1</v>
      </c>
      <c r="B36" s="159"/>
      <c r="C36" s="81">
        <f>$A36</f>
        <v>1</v>
      </c>
      <c r="D36" s="160"/>
      <c r="E36" s="164"/>
      <c r="F36" s="279">
        <f>IF(VLOOKUP($A36,'[1]Teilnehmer'!$B$9:$O$158,2)=0,"",VLOOKUP($A36,'[1]Teilnehmer'!$B$9:$O$158,2))</f>
      </c>
      <c r="G36" s="279"/>
      <c r="H36" s="279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77">
        <f>IF(VLOOKUP($A46,'[1]Teilnehmer'!$B$9:$O$158,2)=0,"",VLOOKUP($A46,'[1]Teilnehmer'!$B$9:$O$158,2))</f>
      </c>
      <c r="G46" s="277"/>
      <c r="H46" s="277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80">
        <f>IF(VLOOKUP($A47,'[1]Teilnehmer'!$B$9:$O$158,2)=0,"",VLOOKUP($A47,'[1]Teilnehmer'!$B$9:$O$158,2))</f>
      </c>
      <c r="G47" s="280"/>
      <c r="H47" s="280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80">
        <f>IF(VLOOKUP($A48,'[1]Teilnehmer'!$B$9:$O$158,2)=0,"",VLOOKUP($A48,'[1]Teilnehmer'!$B$9:$O$158,2))</f>
      </c>
      <c r="G48" s="280"/>
      <c r="H48" s="280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154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1. KGC Mönchengladbach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04">
        <f>COUNTIF($L$19:$L$26,"x")+COUNTIF($L$34:$L$38,"x")+COUNTIF($L$46:$L$50,"x")+'[1]V12'!I62+'[1]V13'!I62</f>
        <v>1</v>
      </c>
    </row>
    <row r="63" spans="6:9" ht="12.75">
      <c r="F63" t="s">
        <v>48</v>
      </c>
      <c r="I63" s="204">
        <f>COUNTIF($M$19:$M$26,"x")+COUNTIF($M$34:$M$38,"x")+COUNTIF($M$46:$M$50,"x")+'[1]V12'!I63+'[1]V13'!I63</f>
        <v>1</v>
      </c>
    </row>
    <row r="64" spans="6:9" ht="12.75">
      <c r="F64" t="s">
        <v>52</v>
      </c>
      <c r="I64" s="204">
        <f>COUNTIF($N$19:$N$26,"x")+COUNTIF($N$34:$N$38,"x")+COUNTIF($N$46:$N$50,"x")+'[1]V12'!I64+'[1]V13'!I64</f>
        <v>2</v>
      </c>
    </row>
    <row r="65" spans="6:9" ht="12.75">
      <c r="F65" t="s">
        <v>71</v>
      </c>
      <c r="I65" s="204">
        <f>COUNTIF($O$19:$O$26,"x")+COUNTIF($O$34:$O$38,"x")+COUNTIF($O$46:$O$50,"x")+'[1]V12'!I65+'[1]V13'!I65</f>
        <v>1</v>
      </c>
    </row>
    <row r="66" spans="6:9" ht="12.75">
      <c r="F66" t="s">
        <v>78</v>
      </c>
      <c r="I66" s="204">
        <f>COUNTIF($P$19:$P$26,"x")+COUNTIF($P$34:$P$38,"x")+COUNTIF($P$46:$P$50,"x")+'[1]V12'!I66+'[1]V13'!I66</f>
        <v>2</v>
      </c>
    </row>
    <row r="67" spans="6:9" ht="12.75">
      <c r="F67" t="s">
        <v>143</v>
      </c>
      <c r="I67" s="204">
        <f>COUNTIF($Q$19:$Q$26,"x")+COUNTIF($Q$34:$Q$38,"x")+COUNTIF($Q$46:$Q$50,"x")+'[1]V12'!I67+'[1]V13'!I67</f>
        <v>0</v>
      </c>
    </row>
    <row r="68" spans="6:9" ht="12.75">
      <c r="F68" t="s">
        <v>144</v>
      </c>
      <c r="I68" s="204">
        <f>COUNTIF($R$19:$R$26,"x")+COUNTIF($R$34:$R$38,"x")+COUNTIF($R$46:$R$50,"x")+'[1]V12'!I68+'[1]V13'!I68</f>
        <v>0</v>
      </c>
    </row>
    <row r="69" spans="6:9" ht="12.75">
      <c r="F69" t="s">
        <v>145</v>
      </c>
      <c r="I69" s="204">
        <f>COUNTIF($S$19:$S$26,"x")+COUNTIF($S$34:$S$38,"x")+COUNTIF($S$46:$S$50,"x")+'[1]V12'!I69+'[1]V13'!I69</f>
        <v>0</v>
      </c>
    </row>
    <row r="70" spans="6:9" ht="12.75">
      <c r="F70" t="s">
        <v>146</v>
      </c>
      <c r="I70" s="204">
        <f>COUNTIF($T$19:$T$26,"x")+COUNTIF($T$34:$T$38,"x")+COUNTIF($T$46:$T$50,"x")+'[1]V12'!I70+'[1]V13'!I70</f>
        <v>0</v>
      </c>
    </row>
    <row r="71" spans="6:9" ht="12.75">
      <c r="F71" s="157" t="s">
        <v>147</v>
      </c>
      <c r="G71" s="157"/>
      <c r="H71" s="157"/>
      <c r="I71" s="205">
        <f>COUNTIF($U$19:$U$26,"x")+COUNTIF($U$34:$U$38,"x")+COUNTIF($U$46:$U$50,"x")+'[1]V12'!I71+'[1]V13'!I71</f>
        <v>0</v>
      </c>
    </row>
    <row r="72" spans="6:9" ht="12.75">
      <c r="F72" t="s">
        <v>119</v>
      </c>
      <c r="I72">
        <f>SUM(I62:I71)</f>
        <v>7</v>
      </c>
    </row>
    <row r="74" spans="1:9" ht="12.75">
      <c r="A74" s="6" t="s">
        <v>148</v>
      </c>
      <c r="B74" t="s">
        <v>0</v>
      </c>
      <c r="I74">
        <f>COUNTIF($A$14,"HEM")+COUNTIF($A$14,"VEM")+'[1]V12'!I74+'[1]V13'!I74</f>
        <v>1</v>
      </c>
    </row>
    <row r="75" spans="2:9" ht="12.75">
      <c r="B75" t="s">
        <v>149</v>
      </c>
      <c r="I75">
        <f>COUNTIF($A$14,"DAM")+COUNTIF($A$32,"DAM")+COUNTIF($A$44,"DAM")+'[1]V12'!I75+'[1]V13'!I75</f>
        <v>0</v>
      </c>
    </row>
    <row r="76" spans="2:9" ht="12.75">
      <c r="B76" t="s">
        <v>150</v>
      </c>
      <c r="I76">
        <f>COUNTIF($A$14,"SEM")+COUNTIF($A$32,"SEM")+COUNTIF($A$44,"SEM")+'[1]V12'!I76+'[1]V13'!I76</f>
        <v>0</v>
      </c>
    </row>
    <row r="77" spans="2:9" ht="12.75">
      <c r="B77" t="s">
        <v>151</v>
      </c>
      <c r="I77">
        <f>COUNTIF($A$14,"JUM")+COUNTIF($A$32,"JUM")+COUNTIF($A$44,"JUM")+'[1]V12'!I77+'[1]V13'!I77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COUNTIF($A$14,"SCM")+COUNTIF($A$32,"SCM")+COUNTIF($A$44,"SCM")+'[1]V12'!I78+'[1]V13'!I78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X4:Y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AJ56:AM56"/>
    <mergeCell ref="H15:X15"/>
    <mergeCell ref="F16:H18"/>
    <mergeCell ref="AG16:AJ16"/>
    <mergeCell ref="V16:Y16"/>
    <mergeCell ref="I22:J22"/>
    <mergeCell ref="I25:J25"/>
    <mergeCell ref="I36:J36"/>
    <mergeCell ref="F46:H46"/>
    <mergeCell ref="I53:J53"/>
    <mergeCell ref="F48:H48"/>
    <mergeCell ref="F49:H49"/>
    <mergeCell ref="I49:J49"/>
    <mergeCell ref="AF9:AM9"/>
    <mergeCell ref="K12:Q12"/>
    <mergeCell ref="AE12:AF12"/>
    <mergeCell ref="Y14:AL14"/>
    <mergeCell ref="AG17:AJ17"/>
    <mergeCell ref="AA16:AD16"/>
    <mergeCell ref="K16:K18"/>
    <mergeCell ref="V17:Y17"/>
    <mergeCell ref="I19:J19"/>
    <mergeCell ref="I16:J18"/>
    <mergeCell ref="I47:J47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0:H50"/>
    <mergeCell ref="I48:J48"/>
    <mergeCell ref="F53:H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V41:Y42 AG41:AJ42 AA41:AD42 AH53:AJ55 AA29:AD30 AG29:AJ30 V29:Y30 AG38:AJ38 V53:Y55 AA53:AD55 V38:Y38 AG53:AG54 AA26:AD26 AG26:AJ26 V50:Y50 AA38:AD38 AG50:AJ50 AA50:AD50 AG46:AJ48 AA46:AD48 V46:Y48 AG34:AJ36 AA34:AD36 V19:Y24 AG19:AJ24 AA19:AD24 V26:Y26 V34:Y3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19:A26 A41:A42 A34:A38 A29:A30 A46:A5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:X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Y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Z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AA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B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C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D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E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G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H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K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L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V51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W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X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Y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Z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AA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B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C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D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E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F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G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H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K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L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F27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28.5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'[1]TPVS'!B39</f>
        <v>BGC Bergisch Gladbach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19</v>
      </c>
      <c r="B19" s="80"/>
      <c r="C19" s="81">
        <f aca="true" t="shared" si="0" ref="C19:C25">$A19</f>
        <v>19</v>
      </c>
      <c r="D19" s="81"/>
      <c r="E19" s="82"/>
      <c r="F19" s="281" t="str">
        <f>IF(VLOOKUP($A19,'[1]Teilnehmer'!$B$9:$O$158,2)=0,"",VLOOKUP($A19,'[1]Teilnehmer'!$B$9:$O$158,2))</f>
        <v>Schumacher</v>
      </c>
      <c r="G19" s="281"/>
      <c r="H19" s="281"/>
      <c r="I19" s="277" t="str">
        <f>IF(VLOOKUP($A19,'[1]Teilnehmer'!$B$9:$O$158,3)=0,"",VLOOKUP($A19,'[1]Teilnehmer'!$B$9:$O$158,3))</f>
        <v>Klaus</v>
      </c>
      <c r="J19" s="277"/>
      <c r="K19" s="83">
        <f>IF(VLOOKUP($A19,'[1]Teilnehmer'!$B$9:$O$158,4)=0,"",VLOOKUP($A19,'[1]Teilnehmer'!$B$9:$O$158,4))</f>
        <v>3386</v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 t="str">
        <f>IF(VLOOKUP($A19,'[1]Teilnehmer'!$B$9:$O$158,9)=0,"",VLOOKUP($A19,'[1]Teilnehmer'!$B$9:$O$158,9))</f>
        <v>x</v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31</v>
      </c>
      <c r="W19" s="88">
        <v>32</v>
      </c>
      <c r="X19" s="88">
        <v>30</v>
      </c>
      <c r="Y19" s="89">
        <v>34</v>
      </c>
      <c r="Z19" s="90">
        <f aca="true" t="shared" si="1" ref="Z19:Z26">IF(SUM($V19:$Y19)=0,"",SUM($V19:$Y19))</f>
        <v>127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21</v>
      </c>
      <c r="B20" s="80"/>
      <c r="C20" s="81">
        <f t="shared" si="0"/>
        <v>21</v>
      </c>
      <c r="D20" s="81"/>
      <c r="E20" s="95"/>
      <c r="F20" s="279" t="str">
        <f>IF(VLOOKUP($A20,'[1]Teilnehmer'!$B$9:$O$158,2)=0,"",VLOOKUP($A20,'[1]Teilnehmer'!$B$9:$O$158,2))</f>
        <v>Heyer</v>
      </c>
      <c r="G20" s="279"/>
      <c r="H20" s="279"/>
      <c r="I20" s="280" t="str">
        <f>IF(VLOOKUP($A20,'[1]Teilnehmer'!$B$9:$O$158,3)=0,"",VLOOKUP($A20,'[1]Teilnehmer'!$B$9:$O$158,3))</f>
        <v>Hans Bernd</v>
      </c>
      <c r="J20" s="280"/>
      <c r="K20" s="96">
        <f>IF(VLOOKUP($A20,'[1]Teilnehmer'!$B$9:$O$158,4)=0,"",VLOOKUP($A20,'[1]Teilnehmer'!$B$9:$O$158,4))</f>
        <v>37254</v>
      </c>
      <c r="L20" s="84" t="str">
        <f>IF(VLOOKUP($A20,'[1]Teilnehmer'!$B$9:$O$158,5)=0,"",VLOOKUP($A20,'[1]Teilnehmer'!$B$9:$O$158,5))</f>
        <v>x</v>
      </c>
      <c r="M20" s="85">
        <f>IF(VLOOKUP($A20,'[1]Teilnehmer'!$B$9:$O$158,6)=0,"",VLOOKUP($A20,'[1]Teilnehmer'!$B$9:$O$158,6))</f>
      </c>
      <c r="N20" s="85">
        <f>IF(VLOOKUP($A20,'[1]Teilnehmer'!$B$9:$O$158,7)=0,"",VLOOKUP($A20,'[1]Teilnehmer'!$B$9:$O$158,7))</f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36</v>
      </c>
      <c r="W20" s="88">
        <v>36</v>
      </c>
      <c r="X20" s="88">
        <v>30</v>
      </c>
      <c r="Y20" s="89">
        <v>32</v>
      </c>
      <c r="Z20" s="91">
        <f t="shared" si="1"/>
        <v>134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14</v>
      </c>
      <c r="B21" s="80"/>
      <c r="C21" s="81">
        <f t="shared" si="0"/>
        <v>14</v>
      </c>
      <c r="D21" s="81"/>
      <c r="E21" s="95"/>
      <c r="F21" s="279" t="str">
        <f>IF(VLOOKUP($A21,'[1]Teilnehmer'!$B$9:$O$158,2)=0,"",VLOOKUP($A21,'[1]Teilnehmer'!$B$9:$O$158,2))</f>
        <v>Inck</v>
      </c>
      <c r="G21" s="279"/>
      <c r="H21" s="279"/>
      <c r="I21" s="280" t="str">
        <f>IF(VLOOKUP($A21,'[1]Teilnehmer'!$B$9:$O$158,3)=0,"",VLOOKUP($A21,'[1]Teilnehmer'!$B$9:$O$158,3))</f>
        <v>Alwine</v>
      </c>
      <c r="J21" s="280"/>
      <c r="K21" s="96">
        <f>IF(VLOOKUP($A21,'[1]Teilnehmer'!$B$9:$O$158,4)=0,"",VLOOKUP($A21,'[1]Teilnehmer'!$B$9:$O$158,4))</f>
        <v>44954</v>
      </c>
      <c r="L21" s="84">
        <f>IF(VLOOKUP($A21,'[1]Teilnehmer'!$B$9:$O$158,5)=0,"",VLOOKUP($A21,'[1]Teilnehmer'!$B$9:$O$158,5))</f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 t="str">
        <f>IF(VLOOKUP($A21,'[1]Teilnehmer'!$B$9:$O$158,8)=0,"",VLOOKUP($A21,'[1]Teilnehmer'!$B$9:$O$158,8))</f>
        <v>x</v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44</v>
      </c>
      <c r="W21" s="88">
        <v>36</v>
      </c>
      <c r="X21" s="88"/>
      <c r="Y21" s="89"/>
      <c r="Z21" s="91">
        <f t="shared" si="1"/>
        <v>80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12</v>
      </c>
      <c r="B22" s="80"/>
      <c r="C22" s="81">
        <f t="shared" si="0"/>
        <v>12</v>
      </c>
      <c r="D22" s="81"/>
      <c r="E22" s="95"/>
      <c r="F22" s="279" t="str">
        <f>IF(VLOOKUP($A22,'[1]Teilnehmer'!$B$9:$O$158,2)=0,"",VLOOKUP($A22,'[1]Teilnehmer'!$B$9:$O$158,2))</f>
        <v>Donsbach</v>
      </c>
      <c r="G22" s="279"/>
      <c r="H22" s="279"/>
      <c r="I22" s="280" t="str">
        <f>IF(VLOOKUP($A22,'[1]Teilnehmer'!$B$9:$O$158,3)=0,"",VLOOKUP($A22,'[1]Teilnehmer'!$B$9:$O$158,3))</f>
        <v>Heinz</v>
      </c>
      <c r="J22" s="280"/>
      <c r="K22" s="96">
        <f>IF(VLOOKUP($A22,'[1]Teilnehmer'!$B$9:$O$158,4)=0,"",VLOOKUP($A22,'[1]Teilnehmer'!$B$9:$O$158,4))</f>
        <v>6905</v>
      </c>
      <c r="L22" s="84">
        <f>IF(VLOOKUP($A22,'[1]Teilnehmer'!$B$9:$O$158,5)=0,"",VLOOKUP($A22,'[1]Teilnehmer'!$B$9:$O$158,5))</f>
      </c>
      <c r="M22" s="85">
        <f>IF(VLOOKUP($A22,'[1]Teilnehmer'!$B$9:$O$158,6)=0,"",VLOOKUP($A22,'[1]Teilnehmer'!$B$9:$O$158,6))</f>
      </c>
      <c r="N22" s="85" t="str">
        <f>IF(VLOOKUP($A22,'[1]Teilnehmer'!$B$9:$O$158,7)=0,"",VLOOKUP($A22,'[1]Teilnehmer'!$B$9:$O$158,7))</f>
        <v>x</v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32</v>
      </c>
      <c r="W22" s="88">
        <v>30</v>
      </c>
      <c r="X22" s="88">
        <v>28</v>
      </c>
      <c r="Y22" s="89">
        <v>24</v>
      </c>
      <c r="Z22" s="91">
        <f t="shared" si="1"/>
        <v>114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13</v>
      </c>
      <c r="B23" s="80"/>
      <c r="C23" s="81">
        <f t="shared" si="0"/>
        <v>13</v>
      </c>
      <c r="D23" s="81"/>
      <c r="E23" s="95"/>
      <c r="F23" s="279" t="str">
        <f>IF(VLOOKUP($A23,'[1]Teilnehmer'!$B$9:$O$158,2)=0,"",VLOOKUP($A23,'[1]Teilnehmer'!$B$9:$O$158,2))</f>
        <v>Inck</v>
      </c>
      <c r="G23" s="279"/>
      <c r="H23" s="279"/>
      <c r="I23" s="280" t="str">
        <f>IF(VLOOKUP($A23,'[1]Teilnehmer'!$B$9:$O$158,3)=0,"",VLOOKUP($A23,'[1]Teilnehmer'!$B$9:$O$158,3))</f>
        <v>Alfred</v>
      </c>
      <c r="J23" s="280"/>
      <c r="K23" s="96">
        <f>IF(VLOOKUP($A23,'[1]Teilnehmer'!$B$9:$O$158,4)=0,"",VLOOKUP($A23,'[1]Teilnehmer'!$B$9:$O$158,4))</f>
        <v>26834</v>
      </c>
      <c r="L23" s="84">
        <f>IF(VLOOKUP($A23,'[1]Teilnehmer'!$B$9:$O$158,5)=0,"",VLOOKUP($A23,'[1]Teilnehmer'!$B$9:$O$158,5))</f>
      </c>
      <c r="M23" s="85">
        <f>IF(VLOOKUP($A23,'[1]Teilnehmer'!$B$9:$O$158,6)=0,"",VLOOKUP($A23,'[1]Teilnehmer'!$B$9:$O$158,6))</f>
      </c>
      <c r="N23" s="85" t="str">
        <f>IF(VLOOKUP($A23,'[1]Teilnehmer'!$B$9:$O$158,7)=0,"",VLOOKUP($A23,'[1]Teilnehmer'!$B$9:$O$158,7))</f>
        <v>x</v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28</v>
      </c>
      <c r="W23" s="88">
        <v>30</v>
      </c>
      <c r="X23" s="88">
        <v>32</v>
      </c>
      <c r="Y23" s="89">
        <v>32</v>
      </c>
      <c r="Z23" s="91">
        <f t="shared" si="1"/>
        <v>122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18</v>
      </c>
      <c r="B24" s="80"/>
      <c r="C24" s="81">
        <f t="shared" si="0"/>
        <v>18</v>
      </c>
      <c r="D24" s="81"/>
      <c r="E24" s="95"/>
      <c r="F24" s="279" t="str">
        <f>IF(VLOOKUP($A24,'[1]Teilnehmer'!$B$9:$O$158,2)=0,"",VLOOKUP($A24,'[1]Teilnehmer'!$B$9:$O$158,2))</f>
        <v>Schmitt</v>
      </c>
      <c r="G24" s="279"/>
      <c r="H24" s="279"/>
      <c r="I24" s="280" t="str">
        <f>IF(VLOOKUP($A24,'[1]Teilnehmer'!$B$9:$O$158,3)=0,"",VLOOKUP($A24,'[1]Teilnehmer'!$B$9:$O$158,3))</f>
        <v>Jürgen</v>
      </c>
      <c r="J24" s="280"/>
      <c r="K24" s="96">
        <f>IF(VLOOKUP($A24,'[1]Teilnehmer'!$B$9:$O$158,4)=0,"",VLOOKUP($A24,'[1]Teilnehmer'!$B$9:$O$158,4))</f>
        <v>44955</v>
      </c>
      <c r="L24" s="84" t="str">
        <f>IF(VLOOKUP($A24,'[1]Teilnehmer'!$B$9:$O$158,5)=0,"",VLOOKUP($A24,'[1]Teilnehmer'!$B$9:$O$158,5))</f>
        <v>x</v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30</v>
      </c>
      <c r="W24" s="88">
        <v>30</v>
      </c>
      <c r="X24" s="88">
        <v>30</v>
      </c>
      <c r="Y24" s="89">
        <v>34</v>
      </c>
      <c r="Z24" s="91">
        <f t="shared" si="1"/>
        <v>124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/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16</v>
      </c>
      <c r="B26" s="104" t="s">
        <v>131</v>
      </c>
      <c r="C26" s="81">
        <f>$A26+0.1</f>
        <v>16.1</v>
      </c>
      <c r="D26" s="81"/>
      <c r="E26" s="105"/>
      <c r="F26" s="286" t="str">
        <f>IF(VLOOKUP($A26,'[1]Teilnehmer'!$B$9:$O$158,2)=0,"",VLOOKUP($A26,'[1]Teilnehmer'!$B$9:$O$158,2))</f>
        <v>Nahr</v>
      </c>
      <c r="G26" s="286"/>
      <c r="H26" s="286"/>
      <c r="I26" s="286" t="str">
        <f>IF(VLOOKUP($A26,'[1]Teilnehmer'!$B$9:$O$158,3)=0,"",VLOOKUP($A26,'[1]Teilnehmer'!$B$9:$O$158,3))</f>
        <v>Oliver</v>
      </c>
      <c r="J26" s="286"/>
      <c r="K26" s="106">
        <f>IF(VLOOKUP($A26,'[1]Teilnehmer'!$B$9:$O$158,4)=0,"",VLOOKUP($A26,'[1]Teilnehmer'!$B$9:$O$158,4))</f>
        <v>45777</v>
      </c>
      <c r="L26" s="107" t="str">
        <f>IF(VLOOKUP($A26,'[1]Teilnehmer'!$B$9:$O$158,5)=0,"",VLOOKUP($A26,'[1]Teilnehmer'!$B$9:$O$158,5))</f>
        <v>x</v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207">
        <v>32</v>
      </c>
      <c r="Y26" s="111">
        <v>29</v>
      </c>
      <c r="Z26" s="112">
        <f t="shared" si="1"/>
        <v>61</v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  <v>201</v>
      </c>
      <c r="W27" s="120">
        <f t="shared" si="6"/>
        <v>194</v>
      </c>
      <c r="X27" s="120">
        <f t="shared" si="6"/>
        <v>182</v>
      </c>
      <c r="Y27" s="121">
        <f t="shared" si="6"/>
        <v>185</v>
      </c>
      <c r="Z27" s="122">
        <f t="shared" si="6"/>
        <v>762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16</v>
      </c>
      <c r="B29" s="37"/>
      <c r="C29" s="81">
        <f>$A29+0.2</f>
        <v>16.2</v>
      </c>
      <c r="D29" s="48"/>
      <c r="E29" s="129"/>
      <c r="F29" s="281" t="str">
        <f>IF(VLOOKUP($A29,'[1]Teilnehmer'!$B$9:$O$158,2)=0,"",VLOOKUP($A29,'[1]Teilnehmer'!$B$9:$O$158,2))</f>
        <v>Nahr</v>
      </c>
      <c r="G29" s="281"/>
      <c r="H29" s="281"/>
      <c r="I29" s="281" t="str">
        <f>IF(VLOOKUP($A29,'[1]Teilnehmer'!$B$9:$O$158,3)=0,"",VLOOKUP($A29,'[1]Teilnehmer'!$B$9:$O$158,3))</f>
        <v>Oliver</v>
      </c>
      <c r="J29" s="281"/>
      <c r="K29" s="130">
        <f>IF(VLOOKUP($A29,'[1]Teilnehmer'!$B$9:$O$158,4)=0,"",VLOOKUP($A29,'[1]Teilnehmer'!$B$9:$O$158,4))</f>
        <v>45777</v>
      </c>
      <c r="L29" s="131" t="str">
        <f>IF(VLOOKUP($A29,'[1]Teilnehmer'!$B$9:$O$158,5)=0,"",VLOOKUP($A29,'[1]Teilnehmer'!$B$9:$O$158,5))</f>
        <v>x</v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30</v>
      </c>
      <c r="W29" s="135">
        <v>36</v>
      </c>
      <c r="X29" s="135">
        <v>32</v>
      </c>
      <c r="Y29" s="136">
        <v>29</v>
      </c>
      <c r="Z29" s="137">
        <f>IF(SUM($V29:$Y29)=0,"",SUM($V29:$Y29))</f>
        <v>127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14</v>
      </c>
      <c r="B30" s="37"/>
      <c r="C30" s="81">
        <f>$A30+0.2</f>
        <v>14.2</v>
      </c>
      <c r="D30" s="139"/>
      <c r="E30" s="140"/>
      <c r="F30" s="282" t="str">
        <f>IF(VLOOKUP($A30,'[1]Teilnehmer'!$B$9:$O$158,2)=0,"",VLOOKUP($A30,'[1]Teilnehmer'!$B$9:$O$158,2))</f>
        <v>Inck</v>
      </c>
      <c r="G30" s="282"/>
      <c r="H30" s="282"/>
      <c r="I30" s="282" t="str">
        <f>IF(VLOOKUP($A30,'[1]Teilnehmer'!$B$9:$O$158,3)=0,"",VLOOKUP($A30,'[1]Teilnehmer'!$B$9:$O$158,3))</f>
        <v>Alwine</v>
      </c>
      <c r="J30" s="282"/>
      <c r="K30" s="106">
        <f>IF(VLOOKUP($A30,'[1]Teilnehmer'!$B$9:$O$158,4)=0,"",VLOOKUP($A30,'[1]Teilnehmer'!$B$9:$O$158,4))</f>
        <v>44954</v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 t="str">
        <f>IF(VLOOKUP($A30,'[1]Teilnehmer'!$B$9:$O$158,8)=0,"",VLOOKUP($A30,'[1]Teilnehmer'!$B$9:$O$158,8))</f>
        <v>x</v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>
        <v>44</v>
      </c>
      <c r="W30" s="110">
        <v>36</v>
      </c>
      <c r="X30" s="110">
        <v>37</v>
      </c>
      <c r="Y30" s="111">
        <v>41</v>
      </c>
      <c r="Z30" s="142">
        <f>IF(SUM($V30:$Y30)=0,"",SUM($V30:$Y30))</f>
        <v>158</v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/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6:39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3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1</v>
      </c>
      <c r="B34" s="159"/>
      <c r="C34" s="81">
        <f>$A34</f>
        <v>1</v>
      </c>
      <c r="D34" s="160"/>
      <c r="E34" s="161"/>
      <c r="F34" s="281">
        <f>IF(VLOOKUP($A34,'[1]Teilnehmer'!$B$9:$O$158,2)=0,"",VLOOKUP($A34,'[1]Teilnehmer'!$B$9:$O$158,2))</f>
      </c>
      <c r="G34" s="281"/>
      <c r="H34" s="281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134"/>
      <c r="W34" s="135"/>
      <c r="X34" s="135"/>
      <c r="Y34" s="136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1</v>
      </c>
      <c r="B35" s="159"/>
      <c r="C35" s="81">
        <f>$A35</f>
        <v>1</v>
      </c>
      <c r="D35" s="160"/>
      <c r="E35" s="164"/>
      <c r="F35" s="279">
        <f>IF(VLOOKUP($A35,'[1]Teilnehmer'!$B$9:$O$158,2)=0,"",VLOOKUP($A35,'[1]Teilnehmer'!$B$9:$O$158,2))</f>
      </c>
      <c r="G35" s="279"/>
      <c r="H35" s="279"/>
      <c r="I35" s="280">
        <f>IF(VLOOKUP($A35,'[1]Teilnehmer'!$B$9:$O$158,3)=0,"",VLOOKUP($A35,'[1]Teilnehmer'!$B$9:$O$158,3))</f>
      </c>
      <c r="J35" s="280"/>
      <c r="K35" s="96">
        <f>IF(VLOOKUP($A35,'[1]Teilnehmer'!$B$9:$O$158,4)=0,"",VLOOKUP($A35,'[1]Teilnehmer'!$B$9:$O$158,4))</f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/>
      <c r="W35" s="88"/>
      <c r="X35" s="88"/>
      <c r="Y35" s="89"/>
      <c r="Z35" s="91">
        <f>IF(SUM($V35:$Y35)=0,"",SUM($V35:$Y35))</f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1</v>
      </c>
      <c r="B36" s="159"/>
      <c r="C36" s="81">
        <f>$A36</f>
        <v>1</v>
      </c>
      <c r="D36" s="160"/>
      <c r="E36" s="164"/>
      <c r="F36" s="279">
        <f>IF(VLOOKUP($A36,'[1]Teilnehmer'!$B$9:$O$158,2)=0,"",VLOOKUP($A36,'[1]Teilnehmer'!$B$9:$O$158,2))</f>
      </c>
      <c r="G36" s="279"/>
      <c r="H36" s="279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/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/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81">
        <f>IF(VLOOKUP($A46,'[1]Teilnehmer'!$B$9:$O$158,2)=0,"",VLOOKUP($A46,'[1]Teilnehmer'!$B$9:$O$158,2))</f>
      </c>
      <c r="G46" s="281"/>
      <c r="H46" s="281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79">
        <f>IF(VLOOKUP($A47,'[1]Teilnehmer'!$B$9:$O$158,2)=0,"",VLOOKUP($A47,'[1]Teilnehmer'!$B$9:$O$158,2))</f>
      </c>
      <c r="G47" s="279"/>
      <c r="H47" s="279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79">
        <f>IF(VLOOKUP($A48,'[1]Teilnehmer'!$B$9:$O$158,2)=0,"",VLOOKUP($A48,'[1]Teilnehmer'!$B$9:$O$158,2))</f>
      </c>
      <c r="G48" s="279"/>
      <c r="H48" s="279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/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155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BGC Bergisch Gladbach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10">
        <f>COUNTIF($L$19:$L$26,"x")+COUNTIF($L$34:$L$38,"x")+COUNTIF($L$46:$L$50,"x")+'[1]V32'!I62+'[1]V33'!I62</f>
        <v>3</v>
      </c>
    </row>
    <row r="63" spans="6:9" ht="12.75">
      <c r="F63" t="s">
        <v>48</v>
      </c>
      <c r="I63" s="210">
        <f>COUNTIF($M$19:$M$26,"x")+COUNTIF($M$34:$M$38,"x")+COUNTIF($M$46:$M$50,"x")+'[1]V32'!I63+'[1]V33'!I63</f>
        <v>0</v>
      </c>
    </row>
    <row r="64" spans="6:9" ht="12.75">
      <c r="F64" t="s">
        <v>52</v>
      </c>
      <c r="I64" s="210">
        <f>COUNTIF($N$19:$N$26,"x")+COUNTIF($N$34:$N$38,"x")+COUNTIF($N$46:$N$50,"x")+'[1]V32'!I64+'[1]V33'!I64</f>
        <v>2</v>
      </c>
    </row>
    <row r="65" spans="6:9" ht="12.75">
      <c r="F65" t="s">
        <v>71</v>
      </c>
      <c r="I65" s="210">
        <f>COUNTIF($O$19:$O$26,"x")+COUNTIF($O$34:$O$38,"x")+COUNTIF($O$46:$O$50,"x")+'[1]V32'!I65+'[1]V33'!I65</f>
        <v>1</v>
      </c>
    </row>
    <row r="66" spans="6:9" ht="12.75">
      <c r="F66" t="s">
        <v>78</v>
      </c>
      <c r="I66" s="210">
        <f>COUNTIF($P$19:$P$26,"x")+COUNTIF($P$34:$P$38,"x")+COUNTIF($P$46:$P$50,"x")+'[1]V32'!I66+'[1]V33'!I66</f>
        <v>1</v>
      </c>
    </row>
    <row r="67" spans="6:9" ht="12.75">
      <c r="F67" t="s">
        <v>143</v>
      </c>
      <c r="I67" s="210">
        <f>COUNTIF($Q$19:$Q$26,"x")+COUNTIF($Q$34:$Q$38,"x")+COUNTIF($Q$46:$Q$50,"x")+'[1]V32'!I67+'[1]V33'!I67</f>
        <v>0</v>
      </c>
    </row>
    <row r="68" spans="6:9" ht="12.75">
      <c r="F68" t="s">
        <v>144</v>
      </c>
      <c r="I68" s="210">
        <f>COUNTIF($R$19:$R$26,"x")+COUNTIF($R$34:$R$38,"x")+COUNTIF($R$46:$R$50,"x")+'[1]V32'!I68+'[1]V33'!I68</f>
        <v>0</v>
      </c>
    </row>
    <row r="69" spans="6:9" ht="12.75">
      <c r="F69" t="s">
        <v>145</v>
      </c>
      <c r="I69" s="210">
        <f>COUNTIF($S$19:$S$26,"x")+COUNTIF($S$34:$S$38,"x")+COUNTIF($S$46:$S$50,"x")+'[1]V32'!I69+'[1]V33'!I69</f>
        <v>0</v>
      </c>
    </row>
    <row r="70" spans="6:9" ht="12.75">
      <c r="F70" t="s">
        <v>146</v>
      </c>
      <c r="I70" s="210">
        <f>COUNTIF($T$19:$T$26,"x")+COUNTIF($T$34:$T$38,"x")+COUNTIF($T$46:$T$50,"x")+'[1]V32'!I70+'[1]V33'!I70</f>
        <v>0</v>
      </c>
    </row>
    <row r="71" spans="6:9" ht="12.75">
      <c r="F71" s="157" t="s">
        <v>147</v>
      </c>
      <c r="G71" s="157"/>
      <c r="H71" s="157"/>
      <c r="I71" s="211">
        <f>COUNTIF($U$19:$U$26,"x")+COUNTIF($U$34:$U$38,"x")+COUNTIF($U$46:$U$50,"x")+'[1]V32'!I71+'[1]V33'!I71</f>
        <v>0</v>
      </c>
    </row>
    <row r="72" spans="6:9" ht="12.75">
      <c r="F72" t="s">
        <v>119</v>
      </c>
      <c r="I72" s="45">
        <f>SUM(I62:I71)</f>
        <v>7</v>
      </c>
    </row>
    <row r="73" ht="12.75">
      <c r="I73" s="45"/>
    </row>
    <row r="74" spans="1:9" ht="12.75">
      <c r="A74" s="6" t="s">
        <v>148</v>
      </c>
      <c r="B74" t="s">
        <v>0</v>
      </c>
      <c r="I74" s="45">
        <f>COUNTIF($A$14,"HEM")+COUNTIF($A$14,"VEM")+'[1]V32'!I74+'[1]V33'!I74</f>
        <v>1</v>
      </c>
    </row>
    <row r="75" spans="2:9" ht="12.75">
      <c r="B75" t="s">
        <v>149</v>
      </c>
      <c r="I75">
        <f>COUNTIF($A$14,"DAM")+COUNTIF($A$32,"DAM")+COUNTIF($A$44,"DAM")+'[1]V32'!I75+'[1]V33'!I75</f>
        <v>0</v>
      </c>
    </row>
    <row r="76" spans="2:9" ht="12.75">
      <c r="B76" t="s">
        <v>150</v>
      </c>
      <c r="I76">
        <f>COUNTIF($A$14,"SEM")+COUNTIF($A$32,"SEM")+COUNTIF($A$44,"SEM")+'[1]V32'!I76+'[1]V33'!I76</f>
        <v>0</v>
      </c>
    </row>
    <row r="77" spans="2:9" ht="12.75">
      <c r="B77" t="s">
        <v>151</v>
      </c>
      <c r="I77">
        <f>COUNTIF($A$14,"JUM")+COUNTIF($A$32,"JUM")+COUNTIF($A$44,"JUM")+'[1]V32'!I77+'[1]V33'!I77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COUNTIF($A$14,"SCM")+COUNTIF($A$32,"SCM")+COUNTIF($A$44,"SCM")+'[1]V32'!I78+'[1]V33'!I78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X4:Y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AJ56:AM56"/>
    <mergeCell ref="H15:X15"/>
    <mergeCell ref="F16:H18"/>
    <mergeCell ref="AG16:AJ16"/>
    <mergeCell ref="V16:Y16"/>
    <mergeCell ref="I22:J22"/>
    <mergeCell ref="I25:J25"/>
    <mergeCell ref="I36:J36"/>
    <mergeCell ref="F46:H46"/>
    <mergeCell ref="I53:J53"/>
    <mergeCell ref="F48:H48"/>
    <mergeCell ref="F49:H49"/>
    <mergeCell ref="I49:J49"/>
    <mergeCell ref="AF9:AM9"/>
    <mergeCell ref="K12:Q12"/>
    <mergeCell ref="AE12:AF12"/>
    <mergeCell ref="Y14:AL14"/>
    <mergeCell ref="AG17:AJ17"/>
    <mergeCell ref="AA16:AD16"/>
    <mergeCell ref="K16:K18"/>
    <mergeCell ref="V17:Y17"/>
    <mergeCell ref="I19:J19"/>
    <mergeCell ref="I16:J18"/>
    <mergeCell ref="I47:J47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0:H50"/>
    <mergeCell ref="I48:J48"/>
    <mergeCell ref="F53:H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AG41:AJ42 AA41:AD42 AH53:AJ55 AA38:AD38 AA29:AD30 AG29:AJ30 V29:Y30 V41:Y42 V53:Y55 AA53:AD55 V38:Y38 AG53:AG54 AG26:AJ26 AA26:AD26 V50:Y50 AG38:AJ38 AA50:AD50 AG50:AJ50 AG46:AJ48 AA46:AD48 V46:Y48 AG34:AJ36 AA34:AD36 V34:Y36 AG19:AJ24 AA19:AD24 V26:Y26 V19:Y24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19:A26 A41:A42 A34:A38 A29:A30 A46:A5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Peter Tabor</cp:lastModifiedBy>
  <dcterms:created xsi:type="dcterms:W3CDTF">2008-04-06T16:11:50Z</dcterms:created>
  <dcterms:modified xsi:type="dcterms:W3CDTF">2019-06-05T15:49:01Z</dcterms:modified>
  <cp:category/>
  <cp:version/>
  <cp:contentType/>
  <cp:contentStatus/>
</cp:coreProperties>
</file>