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35" windowHeight="85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Info Spieler" sheetId="10" r:id="rId10"/>
    <sheet name="Info Turnier" sheetId="11" r:id="rId11"/>
  </sheets>
  <definedNames>
    <definedName name="_xlnm.Print_Area" localSheetId="0">'1'!$A$1:$K$47</definedName>
    <definedName name="_xlnm.Print_Area" localSheetId="2">'3'!$A$1:$M$83</definedName>
    <definedName name="_xlnm.Print_Area" localSheetId="3">'4'!$A$1:$O$27</definedName>
    <definedName name="_xlnm.Print_Area" localSheetId="4">'5'!$A$1:$J$23</definedName>
    <definedName name="_xlnm.Print_Area" localSheetId="5">'6'!$A$1:$AS$29</definedName>
    <definedName name="_xlnm.Print_Area" localSheetId="6">'7'!$A$1:$P$62</definedName>
    <definedName name="_xlnm.Print_Area" localSheetId="9">'Info Spieler'!#REF!</definedName>
    <definedName name="_xlnm.Print_Area" localSheetId="10">'Info Turnier'!#REF!</definedName>
  </definedNames>
  <calcPr fullCalcOnLoad="1"/>
</workbook>
</file>

<file path=xl/sharedStrings.xml><?xml version="1.0" encoding="utf-8"?>
<sst xmlns="http://schemas.openxmlformats.org/spreadsheetml/2006/main" count="1022" uniqueCount="473">
  <si>
    <t>Schnitt</t>
  </si>
  <si>
    <t>Gesamt</t>
  </si>
  <si>
    <t>:</t>
  </si>
  <si>
    <r>
      <t xml:space="preserve">geholte Schläge auf den Erstplatzierten /
</t>
    </r>
    <r>
      <rPr>
        <sz val="8"/>
        <color indexed="10"/>
        <rFont val="Arial"/>
        <family val="2"/>
      </rPr>
      <t>abgegebene Schläge auf den Erstplatzierten</t>
    </r>
  </si>
  <si>
    <t>BGL</t>
  </si>
  <si>
    <t>Mannschaft des Tages</t>
  </si>
  <si>
    <t>Besondere Vorkommnisse:</t>
  </si>
  <si>
    <t>Für die Richtigkeit:</t>
  </si>
  <si>
    <t>Anlage: Bahnenstatistik</t>
  </si>
  <si>
    <t>Schiedsgericht:</t>
  </si>
  <si>
    <t>OSR:</t>
  </si>
  <si>
    <t>SR:</t>
  </si>
  <si>
    <t>ESR:</t>
  </si>
  <si>
    <t xml:space="preserve">Turnierleitung: </t>
  </si>
  <si>
    <t>1.</t>
  </si>
  <si>
    <t>Ers.</t>
  </si>
  <si>
    <t>2.</t>
  </si>
  <si>
    <t>3.</t>
  </si>
  <si>
    <t>4.</t>
  </si>
  <si>
    <t>5.</t>
  </si>
  <si>
    <t>6.</t>
  </si>
  <si>
    <t>8.</t>
  </si>
  <si>
    <t>P.-Nr.</t>
  </si>
  <si>
    <t>Nachname</t>
  </si>
  <si>
    <t>Vorname</t>
  </si>
  <si>
    <t>Verein</t>
  </si>
  <si>
    <t>Nachname, Vorname</t>
  </si>
  <si>
    <t>Kategorie</t>
  </si>
  <si>
    <t>Name</t>
  </si>
  <si>
    <t>Nr.</t>
  </si>
  <si>
    <t>Kürzel</t>
  </si>
  <si>
    <t>eing.</t>
  </si>
  <si>
    <t>ausg.</t>
  </si>
  <si>
    <t>Spieler 1</t>
  </si>
  <si>
    <t>Spieler 2</t>
  </si>
  <si>
    <t>Spieler 3</t>
  </si>
  <si>
    <t>Spieler 4</t>
  </si>
  <si>
    <t>Spieler 5</t>
  </si>
  <si>
    <t>Spieler 6</t>
  </si>
  <si>
    <t>eing. Spieler</t>
  </si>
  <si>
    <t>Spieler 8</t>
  </si>
  <si>
    <t>Ersatz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</si>
  <si>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</si>
  <si>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</si>
  <si>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</si>
  <si>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</si>
  <si>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</si>
  <si>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</si>
  <si>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</si>
  <si>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</si>
  <si>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</si>
  <si>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</si>
  <si>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</si>
  <si>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</si>
  <si>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</si>
  <si>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</si>
  <si>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</si>
  <si>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</si>
  <si>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</si>
  <si>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</si>
  <si>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</si>
  <si>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</si>
  <si>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</si>
  <si>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</si>
  <si>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</si>
  <si>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</si>
  <si>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</si>
  <si>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</si>
  <si>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</si>
  <si>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</si>
  <si>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</si>
  <si>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</si>
  <si>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</si>
  <si>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</si>
  <si>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</si>
  <si>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</si>
  <si>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</si>
  <si>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</si>
  <si>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</si>
  <si>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</si>
  <si>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</si>
  <si>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</si>
  <si>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</si>
  <si>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</si>
  <si>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</si>
  <si>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</si>
  <si>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</si>
  <si>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</si>
  <si>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</si>
  <si>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Kat.</t>
  </si>
  <si>
    <t>Pass-Nr.</t>
  </si>
  <si>
    <t>R1</t>
  </si>
  <si>
    <t>R2</t>
  </si>
  <si>
    <t>R3</t>
  </si>
  <si>
    <t>R4</t>
  </si>
  <si>
    <t>Ges</t>
  </si>
  <si>
    <t>Ampl.</t>
  </si>
  <si>
    <t>.</t>
  </si>
  <si>
    <t>Spieler 9</t>
  </si>
  <si>
    <t>Spieler 10</t>
  </si>
  <si>
    <t>Spieler 11</t>
  </si>
  <si>
    <t>Spieler 12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</si>
  <si>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</si>
  <si>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</si>
  <si>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</si>
  <si>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</si>
  <si>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</si>
  <si>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</si>
  <si>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</si>
  <si>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</si>
  <si>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</si>
  <si>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</si>
  <si>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</si>
  <si>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</si>
  <si>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</si>
  <si>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</si>
  <si>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</si>
  <si>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</si>
  <si>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</si>
  <si>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</si>
  <si>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</si>
  <si>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</si>
  <si>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</si>
  <si>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</si>
  <si>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</si>
  <si>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</si>
  <si>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Asse</t>
  </si>
  <si>
    <t>Zweien</t>
  </si>
  <si>
    <t>Dreien</t>
  </si>
  <si>
    <t>Vieren</t>
  </si>
  <si>
    <t>Fünfen</t>
  </si>
  <si>
    <t>Sechsen</t>
  </si>
  <si>
    <t>Ottos</t>
  </si>
  <si>
    <t>H</t>
  </si>
  <si>
    <t>Thomas</t>
  </si>
  <si>
    <t>Michael</t>
  </si>
  <si>
    <t>Anzahl der gespielten Runden</t>
  </si>
  <si>
    <t>weitere Einzelspieler</t>
  </si>
  <si>
    <t>Spieler 7</t>
  </si>
  <si>
    <t>Spieler 13</t>
  </si>
  <si>
    <t>Spieler 14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</si>
  <si>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</si>
  <si>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</si>
  <si>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</si>
  <si>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</si>
  <si>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</si>
  <si>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</si>
  <si>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</si>
  <si>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</si>
  <si>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</si>
  <si>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</si>
  <si>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</si>
  <si>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</si>
  <si>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</si>
  <si>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</si>
  <si>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Stand :</t>
  </si>
  <si>
    <t>Pl.</t>
  </si>
  <si>
    <t>Mannschaft</t>
  </si>
  <si>
    <t>Abt.</t>
  </si>
  <si>
    <t>Punkte</t>
  </si>
  <si>
    <t>Schläge</t>
  </si>
  <si>
    <t>Platzierung</t>
  </si>
  <si>
    <t>BGV Bergisch Land</t>
  </si>
  <si>
    <t>aktuelles Spiel</t>
  </si>
  <si>
    <t>1. Meisterschaftsspiel</t>
  </si>
  <si>
    <t>2. Meisterschaftsspiel</t>
  </si>
  <si>
    <t>3. Meisterschaftsspiel</t>
  </si>
  <si>
    <t>4. Meisterschaftsspiel</t>
  </si>
  <si>
    <t>5. Meisterschaftsspiel</t>
  </si>
  <si>
    <t>6. Meisterschaftsspiel</t>
  </si>
  <si>
    <t>Markus</t>
  </si>
  <si>
    <t>Norbert</t>
  </si>
  <si>
    <t>Kemsies</t>
  </si>
  <si>
    <t>Julian</t>
  </si>
  <si>
    <t>Christian</t>
  </si>
  <si>
    <t>BOC</t>
  </si>
  <si>
    <t>ausg. Sp.</t>
  </si>
  <si>
    <t>Speler 9</t>
  </si>
  <si>
    <t>Mannschaften in der Liga</t>
  </si>
  <si>
    <t>Paßnr.</t>
  </si>
  <si>
    <t>Ver.</t>
  </si>
  <si>
    <t>Anzahl  T</t>
  </si>
  <si>
    <t>Abt.1</t>
  </si>
  <si>
    <t>Abt.2</t>
  </si>
  <si>
    <t>Exner</t>
  </si>
  <si>
    <t>Sm 1</t>
  </si>
  <si>
    <t>MSK Neheim-Hüsten</t>
  </si>
  <si>
    <t>Sven</t>
  </si>
  <si>
    <t>Andreas</t>
  </si>
  <si>
    <t>BÜT</t>
  </si>
  <si>
    <t>Ergebnisliste NBV-Liga Staffel 1</t>
  </si>
  <si>
    <t>BGSC Bochum</t>
  </si>
  <si>
    <t>Dochat</t>
  </si>
  <si>
    <t>Tobias</t>
  </si>
  <si>
    <t>Eilert</t>
  </si>
  <si>
    <t>Sm 2</t>
  </si>
  <si>
    <t>Phillip</t>
  </si>
  <si>
    <t>Sigrid</t>
  </si>
  <si>
    <t>Sw 2</t>
  </si>
  <si>
    <t>Karin</t>
  </si>
  <si>
    <t>Sw 1</t>
  </si>
  <si>
    <t>Fellmann</t>
  </si>
  <si>
    <t>Grapengeter</t>
  </si>
  <si>
    <t>Gerno</t>
  </si>
  <si>
    <t>Guddat</t>
  </si>
  <si>
    <t>Sch m</t>
  </si>
  <si>
    <t>Hein</t>
  </si>
  <si>
    <t>Karsten</t>
  </si>
  <si>
    <t>Jung</t>
  </si>
  <si>
    <t>Bruno</t>
  </si>
  <si>
    <t>Mielenz</t>
  </si>
  <si>
    <t>Jörg</t>
  </si>
  <si>
    <t>Schuster</t>
  </si>
  <si>
    <t>Felix</t>
  </si>
  <si>
    <t>Busch</t>
  </si>
  <si>
    <t>Ingo</t>
  </si>
  <si>
    <t>Dolleck</t>
  </si>
  <si>
    <t>Carsten</t>
  </si>
  <si>
    <t>Jablonowski</t>
  </si>
  <si>
    <t>Kurtz</t>
  </si>
  <si>
    <t>Patrick</t>
  </si>
  <si>
    <t>Jm</t>
  </si>
  <si>
    <t>Legisa</t>
  </si>
  <si>
    <t>Valentino</t>
  </si>
  <si>
    <t>Löhr</t>
  </si>
  <si>
    <t>Nebe</t>
  </si>
  <si>
    <t>Dirk</t>
  </si>
  <si>
    <t>Ossadnik</t>
  </si>
  <si>
    <t>William</t>
  </si>
  <si>
    <t>Pipke</t>
  </si>
  <si>
    <t>Matthias</t>
  </si>
  <si>
    <t>Hufschmidt</t>
  </si>
  <si>
    <t>Klaus</t>
  </si>
  <si>
    <t>Sm1</t>
  </si>
  <si>
    <t>Steffen</t>
  </si>
  <si>
    <t>Paul</t>
  </si>
  <si>
    <t>Pöppe</t>
  </si>
  <si>
    <t>Fabian</t>
  </si>
  <si>
    <t>Bublitz</t>
  </si>
  <si>
    <t>Wolf</t>
  </si>
  <si>
    <t>Hellmann</t>
  </si>
  <si>
    <t>Heilmann</t>
  </si>
  <si>
    <t>Horst</t>
  </si>
  <si>
    <t>Sm2</t>
  </si>
  <si>
    <t>Becker</t>
  </si>
  <si>
    <t>Gerd</t>
  </si>
  <si>
    <t>HMC Büttgen</t>
  </si>
  <si>
    <t>Efinger</t>
  </si>
  <si>
    <t>Helmut</t>
  </si>
  <si>
    <t>Faßbender</t>
  </si>
  <si>
    <t>Friedrich</t>
  </si>
  <si>
    <t>Melanie</t>
  </si>
  <si>
    <t>D</t>
  </si>
  <si>
    <t>Haubeil</t>
  </si>
  <si>
    <t>Reinhard</t>
  </si>
  <si>
    <t>Krumm</t>
  </si>
  <si>
    <t>Kai</t>
  </si>
  <si>
    <t>Schöbel</t>
  </si>
  <si>
    <t>Manfred</t>
  </si>
  <si>
    <t>Wieser</t>
  </si>
  <si>
    <t>Rene</t>
  </si>
  <si>
    <t>Ahrentropp</t>
  </si>
  <si>
    <t>Mabel</t>
  </si>
  <si>
    <t>Hoose</t>
  </si>
  <si>
    <t>Wilfried</t>
  </si>
  <si>
    <t>BGS Hardenberg Pötter</t>
  </si>
  <si>
    <t>Höpner</t>
  </si>
  <si>
    <t>Peter</t>
  </si>
  <si>
    <t>Morgenstern</t>
  </si>
  <si>
    <t>Angela</t>
  </si>
  <si>
    <t>Sw1</t>
  </si>
  <si>
    <t>Hansen</t>
  </si>
  <si>
    <t>Pascal</t>
  </si>
  <si>
    <t>Ebert</t>
  </si>
  <si>
    <t>Alfred</t>
  </si>
  <si>
    <t>Röder</t>
  </si>
  <si>
    <t>Ralf</t>
  </si>
  <si>
    <t>Reh</t>
  </si>
  <si>
    <t>Bernd</t>
  </si>
  <si>
    <t>Meier</t>
  </si>
  <si>
    <t>Siegfried</t>
  </si>
  <si>
    <t>Hainz</t>
  </si>
  <si>
    <t>Christa</t>
  </si>
  <si>
    <t>Sw2</t>
  </si>
  <si>
    <t>Schulz</t>
  </si>
  <si>
    <t>Ludwig</t>
  </si>
  <si>
    <t>Krüger</t>
  </si>
  <si>
    <t>Pahl</t>
  </si>
  <si>
    <t>Rösener</t>
  </si>
  <si>
    <t>Detlev</t>
  </si>
  <si>
    <t>Selka</t>
  </si>
  <si>
    <t>Heiko</t>
  </si>
  <si>
    <t>Vahle</t>
  </si>
  <si>
    <t>Monika</t>
  </si>
  <si>
    <t>Dellmann</t>
  </si>
  <si>
    <t>Annika</t>
  </si>
  <si>
    <t>Jw</t>
  </si>
  <si>
    <t>Klöckener</t>
  </si>
  <si>
    <t>Handtke</t>
  </si>
  <si>
    <t>Dennis</t>
  </si>
  <si>
    <t>Adam</t>
  </si>
  <si>
    <t>Herbert</t>
  </si>
  <si>
    <t>Beckmann</t>
  </si>
  <si>
    <t>Ittner</t>
  </si>
  <si>
    <t>Holger</t>
  </si>
  <si>
    <t>Kloke</t>
  </si>
  <si>
    <t>Olaf</t>
  </si>
  <si>
    <t>Liedhegener</t>
  </si>
  <si>
    <t>Reese</t>
  </si>
  <si>
    <t>Maike</t>
  </si>
  <si>
    <t>Battling</t>
  </si>
  <si>
    <t>Hendrik</t>
  </si>
  <si>
    <t>MGC As Witten</t>
  </si>
  <si>
    <t>Eisermann</t>
  </si>
  <si>
    <t>Greiffendorf</t>
  </si>
  <si>
    <t>Hickert</t>
  </si>
  <si>
    <t>Jezierski</t>
  </si>
  <si>
    <t>Marie-Luise</t>
  </si>
  <si>
    <t>Klein</t>
  </si>
  <si>
    <t>Theo</t>
  </si>
  <si>
    <t>Lüttenberg</t>
  </si>
  <si>
    <t>Winfried</t>
  </si>
  <si>
    <t>Schmidt</t>
  </si>
  <si>
    <t>Tabor</t>
  </si>
  <si>
    <t>Lenk</t>
  </si>
  <si>
    <t>Rolf</t>
  </si>
  <si>
    <t>Kalhöfer</t>
  </si>
  <si>
    <t>Anna</t>
  </si>
  <si>
    <t>Bomblies</t>
  </si>
  <si>
    <t>Wolfgang</t>
  </si>
  <si>
    <t>Fritzenkötter</t>
  </si>
  <si>
    <t>Dietmar</t>
  </si>
  <si>
    <t>Margot</t>
  </si>
  <si>
    <t>HAR</t>
  </si>
  <si>
    <t>NEH</t>
  </si>
  <si>
    <t>WIT</t>
  </si>
  <si>
    <t xml:space="preserve"> BGSC Bochum</t>
  </si>
  <si>
    <t xml:space="preserve"> MSK Neheim Hüsten</t>
  </si>
  <si>
    <t xml:space="preserve"> MGC "As" Witten</t>
  </si>
  <si>
    <t>Bochum (Abt. 1)</t>
  </si>
  <si>
    <t>Witten     (Abt. 2)</t>
  </si>
  <si>
    <t>Hardenbeg
( Abt. 2 )</t>
  </si>
  <si>
    <t>Neheim        (Abt.1)</t>
  </si>
  <si>
    <t>Büttgen
( Abt. 2 )</t>
  </si>
  <si>
    <t>Bergisch Land
( Abt. 2 )</t>
  </si>
  <si>
    <t>Jablonowski, Ingo</t>
  </si>
  <si>
    <t>Nebe, Dirk</t>
  </si>
  <si>
    <t>Dochat, Tobias</t>
  </si>
  <si>
    <t>Reese, Andreas</t>
  </si>
  <si>
    <t>Bublitz, Wolf</t>
  </si>
  <si>
    <t>Krumm, Kai</t>
  </si>
  <si>
    <t>Löhr, Michael</t>
  </si>
  <si>
    <t>Dolleck, Carsten</t>
  </si>
  <si>
    <t>Ossadnik, William</t>
  </si>
  <si>
    <t>Hansen, Pascal</t>
  </si>
  <si>
    <t>Rösener, Detlev</t>
  </si>
  <si>
    <t>Becker, Gerd</t>
  </si>
  <si>
    <t>Adam, Herbert</t>
  </si>
  <si>
    <t>Hein, Karsten</t>
  </si>
  <si>
    <t>Höpner, Peter</t>
  </si>
  <si>
    <t>Pahl, Horst</t>
  </si>
  <si>
    <t>Liedhegener, Peter</t>
  </si>
  <si>
    <t>Battling, Hendrik</t>
  </si>
  <si>
    <t>Busch, Ingo</t>
  </si>
  <si>
    <t>Ebert, Alfred</t>
  </si>
  <si>
    <t>Eilert, Sigrid</t>
  </si>
  <si>
    <t>Vahle, Monika</t>
  </si>
  <si>
    <t>Jung, Markus</t>
  </si>
  <si>
    <t>Lüttenberg, Winfried</t>
  </si>
  <si>
    <t>Heilmann, Horst</t>
  </si>
  <si>
    <t>Haubeil, Reinhard</t>
  </si>
  <si>
    <t>Reese, Maike</t>
  </si>
  <si>
    <t>Beckmann, Thomas</t>
  </si>
  <si>
    <t>Hellmann, Christian</t>
  </si>
  <si>
    <t>Hoose, Wilfried</t>
  </si>
  <si>
    <t>Hickert, Peter</t>
  </si>
  <si>
    <t>Morgenstern, Angela</t>
  </si>
  <si>
    <t>Fellmann, Thomas</t>
  </si>
  <si>
    <t>Selka, Heiko</t>
  </si>
  <si>
    <t>Lenk, Rolf</t>
  </si>
  <si>
    <t>Eisermann, Bernd</t>
  </si>
  <si>
    <t>Kurtz, Patrick</t>
  </si>
  <si>
    <t>Bomblies, Wolfgang</t>
  </si>
  <si>
    <t>Ittner, Holger</t>
  </si>
  <si>
    <t>Kloke, Olaf</t>
  </si>
  <si>
    <t>Legisa, Valentino</t>
  </si>
  <si>
    <t>Schöbel, Manfred</t>
  </si>
  <si>
    <t>Schmidt, Olaf</t>
  </si>
  <si>
    <t>Eilert, Norbert</t>
  </si>
  <si>
    <t>Wieser, Rene</t>
  </si>
  <si>
    <t>Pöppe, Fabian</t>
  </si>
  <si>
    <t>Greiffendorf, Helmut</t>
  </si>
  <si>
    <t>Efinger, Helmut</t>
  </si>
  <si>
    <t>Faßbender, Markus</t>
  </si>
  <si>
    <t>Reh, Bernd</t>
  </si>
  <si>
    <t>Guddat, Julian</t>
  </si>
  <si>
    <t>Fritzenkötter, Dietmar</t>
  </si>
  <si>
    <t>Friedrich, Melanie</t>
  </si>
  <si>
    <t>Jezierski, Marie-Luise</t>
  </si>
  <si>
    <t>Schuster, Felix</t>
  </si>
  <si>
    <t>Fritzenkötter, Margot</t>
  </si>
  <si>
    <t>Sigrid Eilert (BGL)</t>
  </si>
  <si>
    <t>NBV-Liga Staffel 1 Saison 2012/2013</t>
  </si>
  <si>
    <t>Jan</t>
  </si>
  <si>
    <t>Haubeil, Jan</t>
  </si>
  <si>
    <t>Hellmut</t>
  </si>
  <si>
    <t xml:space="preserve">Beste Runde:  </t>
  </si>
  <si>
    <t>Klein, Theo</t>
  </si>
  <si>
    <t>Jezierski, Paul</t>
  </si>
  <si>
    <t>Kalhöfer, Anna</t>
  </si>
  <si>
    <t>Hufschmidt, Klaus</t>
  </si>
  <si>
    <t>Meier, Siegfried</t>
  </si>
  <si>
    <t>Grapengeter, Gerno</t>
  </si>
  <si>
    <t>Ahrentrop, Mabel</t>
  </si>
  <si>
    <t>BGV Bergisch Land 2</t>
  </si>
  <si>
    <t xml:space="preserve"> BGV Bergisch Land 2</t>
  </si>
  <si>
    <t xml:space="preserve"> BGS Hardenberg Pötter 2</t>
  </si>
  <si>
    <t xml:space="preserve"> HMC Büttgen 2</t>
  </si>
  <si>
    <t>MGC "As" Witten</t>
  </si>
  <si>
    <t>Schreiter</t>
  </si>
  <si>
    <t>Schur</t>
  </si>
  <si>
    <t>Aaron</t>
  </si>
  <si>
    <t>Schm</t>
  </si>
  <si>
    <t>Much</t>
  </si>
  <si>
    <t>Martin</t>
  </si>
  <si>
    <t>Tabor, Peter</t>
  </si>
  <si>
    <t>Schreiter, Patrick</t>
  </si>
  <si>
    <t>Schur, Aaron</t>
  </si>
  <si>
    <t>Much, Martin</t>
  </si>
  <si>
    <t>Kemsies, Thomas</t>
  </si>
  <si>
    <t>Kemsies, Bruno</t>
  </si>
  <si>
    <t>Mielenz, Jörg</t>
  </si>
  <si>
    <t>Eilert, Phillip</t>
  </si>
  <si>
    <t>Dellmann, Annika</t>
  </si>
  <si>
    <t>Hainz, Christa</t>
  </si>
  <si>
    <t>Schulz, Ludwig</t>
  </si>
  <si>
    <t>Stachowiak</t>
  </si>
  <si>
    <t>Michael Löhr</t>
  </si>
  <si>
    <t xml:space="preserve">Unterbrechungen: </t>
  </si>
  <si>
    <t>Stachowiak, Jan</t>
  </si>
  <si>
    <t>Sebastian</t>
  </si>
  <si>
    <t>5. Spieltag - 2.06.2013  in Büttgen</t>
  </si>
  <si>
    <t>Abteilung 2</t>
  </si>
  <si>
    <t>Alfred Ebert</t>
  </si>
  <si>
    <t>Andreas Reese</t>
  </si>
  <si>
    <t>Turnierbeginn um 9:30 Uhr</t>
  </si>
  <si>
    <t>keine</t>
  </si>
  <si>
    <t>Gradschlag</t>
  </si>
  <si>
    <t>Schleife</t>
  </si>
  <si>
    <t>Doppelwelle</t>
  </si>
  <si>
    <t>Sandkasten</t>
  </si>
  <si>
    <t>Töter</t>
  </si>
  <si>
    <t>Winkel</t>
  </si>
  <si>
    <t>Brücke</t>
  </si>
  <si>
    <t>Mittelhügel</t>
  </si>
  <si>
    <t>Netz</t>
  </si>
  <si>
    <t>Radkappen</t>
  </si>
  <si>
    <t>Blitz</t>
  </si>
  <si>
    <t>Passage</t>
  </si>
  <si>
    <t>Rohrhügel</t>
  </si>
  <si>
    <t>Versetzung</t>
  </si>
  <si>
    <t>Turm</t>
  </si>
  <si>
    <t>Schrägkreis</t>
  </si>
  <si>
    <t>Salto</t>
  </si>
  <si>
    <t>Labyrinth</t>
  </si>
  <si>
    <t>HMC Büttgen 2</t>
  </si>
  <si>
    <t>Tabelle nach dem 5. Spieltag</t>
  </si>
  <si>
    <t xml:space="preserve"> </t>
  </si>
  <si>
    <t>Gerd Becker(BÜT), Gerno Grapengeter (BGL), Alfred Ebert (HAR) - 20</t>
  </si>
  <si>
    <t>Beste Mannschaftsrunde</t>
  </si>
  <si>
    <t>Bergisch Land - 131</t>
  </si>
  <si>
    <t>Gerd Becker</t>
  </si>
  <si>
    <t>Schreiter, Sebastian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</si>
</sst>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0_ ;[Red]\-0\ "/>
    <numFmt numFmtId="175" formatCode="0.000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00_ ;[Red]\-0.000\ "/>
    <numFmt numFmtId="183" formatCode="0.0_ ;[Red]\-0.0\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_-* #,##0.00\ [$€]_-;\-* #,##0.00\ [$€]_-;_-* &quot;-&quot;??\ [$€]_-;_-@_-"/>
    <numFmt numFmtId="188" formatCode="[$€-2]\ #,##0.00_);[Red]\([$€-2]\ #,##0.00\)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\Ø\ 0.000"/>
    <numFmt numFmtId="196" formatCode="0.000;;"/>
    <numFmt numFmtId="197" formatCode="[$-407]dddd\,\ d\.\ mmmm\ yyyy"/>
    <numFmt numFmtId="198" formatCode="dd/mm/yy;@"/>
  </numFmts>
  <fonts count="45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/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1" applyNumberFormat="0" applyAlignment="0" applyProtection="0"/>
    <xf numFmtId="0" fontId="22" fillId="38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3" fillId="13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9" applyNumberFormat="0" applyAlignment="0" applyProtection="0"/>
  </cellStyleXfs>
  <cellXfs count="50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38" borderId="10" xfId="0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Continuous" vertical="center"/>
    </xf>
    <xf numFmtId="0" fontId="0" fillId="38" borderId="16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2" fillId="38" borderId="17" xfId="0" applyFont="1" applyFill="1" applyBorder="1" applyAlignment="1">
      <alignment horizontal="right" vertical="center"/>
    </xf>
    <xf numFmtId="0" fontId="5" fillId="38" borderId="18" xfId="0" applyFont="1" applyFill="1" applyBorder="1" applyAlignment="1">
      <alignment vertical="center"/>
    </xf>
    <xf numFmtId="175" fontId="2" fillId="38" borderId="19" xfId="0" applyNumberFormat="1" applyFont="1" applyFill="1" applyBorder="1" applyAlignment="1">
      <alignment horizontal="right" vertical="center"/>
    </xf>
    <xf numFmtId="0" fontId="5" fillId="38" borderId="20" xfId="0" applyFont="1" applyFill="1" applyBorder="1" applyAlignment="1">
      <alignment vertical="center"/>
    </xf>
    <xf numFmtId="0" fontId="0" fillId="38" borderId="21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0" fillId="38" borderId="20" xfId="0" applyFill="1" applyBorder="1" applyAlignment="1">
      <alignment horizontal="center" vertical="center"/>
    </xf>
    <xf numFmtId="0" fontId="0" fillId="38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5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38" borderId="0" xfId="0" applyFill="1" applyAlignment="1">
      <alignment horizontal="centerContinuous"/>
    </xf>
    <xf numFmtId="0" fontId="0" fillId="38" borderId="0" xfId="0" applyFill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15" fillId="38" borderId="0" xfId="0" applyFont="1" applyFill="1" applyAlignment="1">
      <alignment vertical="top"/>
    </xf>
    <xf numFmtId="0" fontId="0" fillId="42" borderId="0" xfId="0" applyFill="1" applyAlignment="1">
      <alignment/>
    </xf>
    <xf numFmtId="0" fontId="1" fillId="42" borderId="0" xfId="0" applyFont="1" applyFill="1" applyAlignment="1">
      <alignment/>
    </xf>
    <xf numFmtId="175" fontId="1" fillId="42" borderId="0" xfId="0" applyNumberFormat="1" applyFont="1" applyFill="1" applyAlignment="1">
      <alignment/>
    </xf>
    <xf numFmtId="0" fontId="1" fillId="42" borderId="0" xfId="0" applyFont="1" applyFill="1" applyAlignment="1">
      <alignment horizontal="left"/>
    </xf>
    <xf numFmtId="0" fontId="7" fillId="42" borderId="0" xfId="0" applyFont="1" applyFill="1" applyAlignment="1">
      <alignment/>
    </xf>
    <xf numFmtId="0" fontId="1" fillId="42" borderId="0" xfId="0" applyFont="1" applyFill="1" applyAlignment="1">
      <alignment horizontal="center"/>
    </xf>
    <xf numFmtId="0" fontId="1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0" fontId="6" fillId="42" borderId="0" xfId="0" applyFont="1" applyFill="1" applyAlignment="1">
      <alignment/>
    </xf>
    <xf numFmtId="0" fontId="0" fillId="38" borderId="0" xfId="0" applyFill="1" applyAlignment="1">
      <alignment vertical="center"/>
    </xf>
    <xf numFmtId="0" fontId="10" fillId="42" borderId="0" xfId="0" applyFont="1" applyFill="1" applyAlignment="1">
      <alignment horizontal="centerContinuous" vertical="center"/>
    </xf>
    <xf numFmtId="0" fontId="0" fillId="42" borderId="0" xfId="0" applyFill="1" applyAlignment="1">
      <alignment vertical="center"/>
    </xf>
    <xf numFmtId="0" fontId="0" fillId="42" borderId="26" xfId="0" applyFill="1" applyBorder="1" applyAlignment="1">
      <alignment/>
    </xf>
    <xf numFmtId="0" fontId="9" fillId="38" borderId="0" xfId="0" applyFont="1" applyFill="1" applyAlignment="1">
      <alignment horizontal="centerContinuous" vertical="center" wrapText="1"/>
    </xf>
    <xf numFmtId="0" fontId="4" fillId="42" borderId="0" xfId="0" applyFont="1" applyFill="1" applyBorder="1" applyAlignment="1">
      <alignment horizontal="centerContinuous"/>
    </xf>
    <xf numFmtId="0" fontId="4" fillId="42" borderId="0" xfId="0" applyFont="1" applyFill="1" applyBorder="1" applyAlignment="1">
      <alignment horizontal="centerContinuous" vertical="center"/>
    </xf>
    <xf numFmtId="0" fontId="6" fillId="42" borderId="27" xfId="0" applyFont="1" applyFill="1" applyBorder="1" applyAlignment="1">
      <alignment/>
    </xf>
    <xf numFmtId="0" fontId="6" fillId="42" borderId="28" xfId="0" applyFont="1" applyFill="1" applyBorder="1" applyAlignment="1">
      <alignment horizontal="center" textRotation="90"/>
    </xf>
    <xf numFmtId="0" fontId="6" fillId="42" borderId="28" xfId="0" applyFont="1" applyFill="1" applyBorder="1" applyAlignment="1">
      <alignment horizontal="center"/>
    </xf>
    <xf numFmtId="0" fontId="6" fillId="42" borderId="26" xfId="0" applyFont="1" applyFill="1" applyBorder="1" applyAlignment="1">
      <alignment/>
    </xf>
    <xf numFmtId="0" fontId="6" fillId="42" borderId="29" xfId="0" applyFont="1" applyFill="1" applyBorder="1" applyAlignment="1">
      <alignment/>
    </xf>
    <xf numFmtId="0" fontId="6" fillId="42" borderId="30" xfId="0" applyFont="1" applyFill="1" applyBorder="1" applyAlignment="1">
      <alignment/>
    </xf>
    <xf numFmtId="0" fontId="6" fillId="42" borderId="31" xfId="0" applyFont="1" applyFill="1" applyBorder="1" applyAlignment="1">
      <alignment/>
    </xf>
    <xf numFmtId="0" fontId="6" fillId="42" borderId="32" xfId="0" applyFont="1" applyFill="1" applyBorder="1" applyAlignment="1">
      <alignment vertical="center"/>
    </xf>
    <xf numFmtId="1" fontId="6" fillId="42" borderId="15" xfId="0" applyNumberFormat="1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vertical="center"/>
    </xf>
    <xf numFmtId="174" fontId="6" fillId="42" borderId="15" xfId="0" applyNumberFormat="1" applyFont="1" applyFill="1" applyBorder="1" applyAlignment="1">
      <alignment horizontal="center" vertical="center"/>
    </xf>
    <xf numFmtId="0" fontId="6" fillId="42" borderId="33" xfId="0" applyFont="1" applyFill="1" applyBorder="1" applyAlignment="1">
      <alignment horizontal="right" vertical="center"/>
    </xf>
    <xf numFmtId="175" fontId="8" fillId="42" borderId="27" xfId="0" applyNumberFormat="1" applyFont="1" applyFill="1" applyBorder="1" applyAlignment="1">
      <alignment horizontal="center" vertical="center"/>
    </xf>
    <xf numFmtId="1" fontId="5" fillId="42" borderId="28" xfId="0" applyNumberFormat="1" applyFont="1" applyFill="1" applyBorder="1" applyAlignment="1">
      <alignment horizontal="center" vertical="center"/>
    </xf>
    <xf numFmtId="0" fontId="5" fillId="42" borderId="28" xfId="0" applyFont="1" applyFill="1" applyBorder="1" applyAlignment="1">
      <alignment vertical="center"/>
    </xf>
    <xf numFmtId="174" fontId="5" fillId="42" borderId="28" xfId="0" applyNumberFormat="1" applyFont="1" applyFill="1" applyBorder="1" applyAlignment="1">
      <alignment horizontal="center" vertical="center"/>
    </xf>
    <xf numFmtId="0" fontId="0" fillId="42" borderId="0" xfId="0" applyFill="1" applyAlignment="1">
      <alignment horizontal="centerContinuous"/>
    </xf>
    <xf numFmtId="0" fontId="0" fillId="42" borderId="0" xfId="0" applyFill="1" applyBorder="1" applyAlignment="1">
      <alignment horizontal="centerContinuous"/>
    </xf>
    <xf numFmtId="0" fontId="11" fillId="42" borderId="0" xfId="0" applyFont="1" applyFill="1" applyBorder="1" applyAlignment="1">
      <alignment horizontal="centerContinuous" wrapText="1"/>
    </xf>
    <xf numFmtId="0" fontId="9" fillId="42" borderId="0" xfId="0" applyFont="1" applyFill="1" applyBorder="1" applyAlignment="1">
      <alignment horizontal="centerContinuous"/>
    </xf>
    <xf numFmtId="1" fontId="0" fillId="42" borderId="0" xfId="0" applyNumberFormat="1" applyFill="1" applyAlignment="1">
      <alignment horizontal="centerContinuous"/>
    </xf>
    <xf numFmtId="0" fontId="0" fillId="38" borderId="0" xfId="0" applyFill="1" applyAlignment="1">
      <alignment textRotation="90"/>
    </xf>
    <xf numFmtId="0" fontId="10" fillId="42" borderId="0" xfId="0" applyFont="1" applyFill="1" applyAlignment="1">
      <alignment horizontal="centerContinuous"/>
    </xf>
    <xf numFmtId="0" fontId="4" fillId="42" borderId="0" xfId="0" applyFont="1" applyFill="1" applyAlignment="1">
      <alignment horizontal="centerContinuous"/>
    </xf>
    <xf numFmtId="0" fontId="0" fillId="42" borderId="0" xfId="0" applyFont="1" applyFill="1" applyAlignment="1">
      <alignment horizontal="centerContinuous" vertical="top"/>
    </xf>
    <xf numFmtId="0" fontId="0" fillId="42" borderId="0" xfId="0" applyFont="1" applyFill="1" applyAlignment="1">
      <alignment horizontal="centerContinuous"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 horizontal="centerContinuous" vertical="center"/>
    </xf>
    <xf numFmtId="0" fontId="0" fillId="42" borderId="36" xfId="0" applyFill="1" applyBorder="1" applyAlignment="1">
      <alignment horizontal="centerContinuous" vertical="center"/>
    </xf>
    <xf numFmtId="0" fontId="0" fillId="42" borderId="37" xfId="0" applyFill="1" applyBorder="1" applyAlignment="1">
      <alignment horizontal="centerContinuous" vertical="center"/>
    </xf>
    <xf numFmtId="0" fontId="0" fillId="42" borderId="38" xfId="0" applyFill="1" applyBorder="1" applyAlignment="1">
      <alignment horizontal="centerContinuous" vertical="center"/>
    </xf>
    <xf numFmtId="0" fontId="0" fillId="42" borderId="39" xfId="0" applyFill="1" applyBorder="1" applyAlignment="1">
      <alignment horizontal="centerContinuous" vertical="center"/>
    </xf>
    <xf numFmtId="0" fontId="0" fillId="42" borderId="34" xfId="0" applyFill="1" applyBorder="1" applyAlignment="1">
      <alignment horizontal="centerContinuous" vertical="center"/>
    </xf>
    <xf numFmtId="0" fontId="0" fillId="42" borderId="40" xfId="0" applyFill="1" applyBorder="1" applyAlignment="1">
      <alignment horizontal="centerContinuous" vertical="center"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 horizontal="center" textRotation="90"/>
    </xf>
    <xf numFmtId="0" fontId="0" fillId="42" borderId="43" xfId="0" applyFill="1" applyBorder="1" applyAlignment="1">
      <alignment horizontal="center" textRotation="90"/>
    </xf>
    <xf numFmtId="0" fontId="0" fillId="42" borderId="28" xfId="0" applyFill="1" applyBorder="1" applyAlignment="1">
      <alignment/>
    </xf>
    <xf numFmtId="0" fontId="0" fillId="42" borderId="42" xfId="0" applyFill="1" applyBorder="1" applyAlignment="1">
      <alignment textRotation="90"/>
    </xf>
    <xf numFmtId="0" fontId="0" fillId="42" borderId="43" xfId="0" applyFill="1" applyBorder="1" applyAlignment="1">
      <alignment textRotation="90"/>
    </xf>
    <xf numFmtId="0" fontId="0" fillId="42" borderId="26" xfId="0" applyFill="1" applyBorder="1" applyAlignment="1">
      <alignment vertical="center"/>
    </xf>
    <xf numFmtId="0" fontId="2" fillId="42" borderId="44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0" fontId="0" fillId="42" borderId="28" xfId="0" applyFill="1" applyBorder="1" applyAlignment="1">
      <alignment vertical="center"/>
    </xf>
    <xf numFmtId="0" fontId="0" fillId="42" borderId="30" xfId="0" applyFill="1" applyBorder="1" applyAlignment="1">
      <alignment vertical="center"/>
    </xf>
    <xf numFmtId="0" fontId="2" fillId="42" borderId="46" xfId="0" applyFont="1" applyFill="1" applyBorder="1" applyAlignment="1">
      <alignment horizontal="centerContinuous" vertical="center"/>
    </xf>
    <xf numFmtId="0" fontId="2" fillId="42" borderId="47" xfId="0" applyFont="1" applyFill="1" applyBorder="1" applyAlignment="1">
      <alignment horizontal="centerContinuous" vertical="center"/>
    </xf>
    <xf numFmtId="0" fontId="2" fillId="42" borderId="46" xfId="0" applyFont="1" applyFill="1" applyBorder="1" applyAlignment="1">
      <alignment horizontal="centerContinuous" vertical="center" wrapText="1"/>
    </xf>
    <xf numFmtId="0" fontId="2" fillId="42" borderId="47" xfId="0" applyFont="1" applyFill="1" applyBorder="1" applyAlignment="1">
      <alignment horizontal="centerContinuous" vertical="center" wrapText="1"/>
    </xf>
    <xf numFmtId="0" fontId="0" fillId="42" borderId="0" xfId="0" applyFill="1" applyAlignment="1">
      <alignment textRotation="90"/>
    </xf>
    <xf numFmtId="0" fontId="0" fillId="0" borderId="0" xfId="0" applyFill="1" applyBorder="1" applyAlignment="1">
      <alignment/>
    </xf>
    <xf numFmtId="0" fontId="5" fillId="0" borderId="4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48" xfId="0" applyFill="1" applyBorder="1" applyAlignment="1">
      <alignment vertical="center"/>
    </xf>
    <xf numFmtId="0" fontId="0" fillId="38" borderId="49" xfId="0" applyFill="1" applyBorder="1" applyAlignment="1">
      <alignment vertical="center"/>
    </xf>
    <xf numFmtId="0" fontId="0" fillId="38" borderId="30" xfId="0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42" borderId="0" xfId="0" applyFill="1" applyBorder="1" applyAlignment="1">
      <alignment textRotation="90"/>
    </xf>
    <xf numFmtId="0" fontId="2" fillId="42" borderId="56" xfId="0" applyFont="1" applyFill="1" applyBorder="1" applyAlignment="1">
      <alignment horizontal="centerContinuous" vertical="center"/>
    </xf>
    <xf numFmtId="0" fontId="2" fillId="42" borderId="56" xfId="0" applyFont="1" applyFill="1" applyBorder="1" applyAlignment="1">
      <alignment horizontal="centerContinuous" vertical="center" wrapText="1"/>
    </xf>
    <xf numFmtId="0" fontId="0" fillId="42" borderId="27" xfId="0" applyFill="1" applyBorder="1" applyAlignment="1">
      <alignment textRotation="90"/>
    </xf>
    <xf numFmtId="0" fontId="2" fillId="42" borderId="29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8" borderId="57" xfId="0" applyFill="1" applyBorder="1" applyAlignment="1">
      <alignment vertical="center"/>
    </xf>
    <xf numFmtId="0" fontId="3" fillId="0" borderId="56" xfId="0" applyFont="1" applyFill="1" applyBorder="1" applyAlignment="1">
      <alignment horizontal="centerContinuous" vertical="center" shrinkToFit="1"/>
    </xf>
    <xf numFmtId="0" fontId="0" fillId="0" borderId="56" xfId="0" applyFill="1" applyBorder="1" applyAlignment="1">
      <alignment horizontal="centerContinuous" vertical="center" shrinkToFit="1"/>
    </xf>
    <xf numFmtId="0" fontId="0" fillId="0" borderId="29" xfId="0" applyFill="1" applyBorder="1" applyAlignment="1">
      <alignment horizontal="centerContinuous" vertical="center" shrinkToFit="1"/>
    </xf>
    <xf numFmtId="0" fontId="0" fillId="0" borderId="58" xfId="0" applyFill="1" applyBorder="1" applyAlignment="1">
      <alignment horizontal="centerContinuous" vertical="center" shrinkToFit="1"/>
    </xf>
    <xf numFmtId="0" fontId="2" fillId="0" borderId="59" xfId="0" applyFont="1" applyFill="1" applyBorder="1" applyAlignment="1">
      <alignment horizontal="centerContinuous" vertical="center" shrinkToFit="1"/>
    </xf>
    <xf numFmtId="0" fontId="2" fillId="0" borderId="56" xfId="0" applyFont="1" applyFill="1" applyBorder="1" applyAlignment="1">
      <alignment horizontal="centerContinuous" vertical="center" shrinkToFit="1"/>
    </xf>
    <xf numFmtId="0" fontId="2" fillId="0" borderId="31" xfId="0" applyFont="1" applyFill="1" applyBorder="1" applyAlignment="1">
      <alignment horizontal="centerContinuous" vertical="center" shrinkToFit="1"/>
    </xf>
    <xf numFmtId="0" fontId="0" fillId="0" borderId="59" xfId="0" applyFont="1" applyFill="1" applyBorder="1" applyAlignment="1">
      <alignment horizontal="centerContinuous" vertical="center" shrinkToFit="1"/>
    </xf>
    <xf numFmtId="0" fontId="0" fillId="0" borderId="56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 shrinkToFit="1"/>
    </xf>
    <xf numFmtId="0" fontId="0" fillId="0" borderId="58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Continuous" vertical="center" shrinkToFi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58" xfId="0" applyFill="1" applyBorder="1" applyAlignment="1">
      <alignment vertical="center" shrinkToFit="1"/>
    </xf>
    <xf numFmtId="0" fontId="0" fillId="38" borderId="62" xfId="0" applyFill="1" applyBorder="1" applyAlignment="1">
      <alignment horizontal="centerContinuous" vertical="center"/>
    </xf>
    <xf numFmtId="0" fontId="0" fillId="38" borderId="63" xfId="0" applyFill="1" applyBorder="1" applyAlignment="1">
      <alignment horizontal="centerContinuous" vertical="center"/>
    </xf>
    <xf numFmtId="0" fontId="0" fillId="38" borderId="64" xfId="0" applyFill="1" applyBorder="1" applyAlignment="1">
      <alignment vertical="center"/>
    </xf>
    <xf numFmtId="0" fontId="0" fillId="38" borderId="65" xfId="0" applyFill="1" applyBorder="1" applyAlignment="1">
      <alignment vertical="center"/>
    </xf>
    <xf numFmtId="0" fontId="0" fillId="38" borderId="59" xfId="0" applyFill="1" applyBorder="1" applyAlignment="1">
      <alignment vertical="center"/>
    </xf>
    <xf numFmtId="0" fontId="0" fillId="0" borderId="19" xfId="0" applyFont="1" applyFill="1" applyBorder="1" applyAlignment="1">
      <alignment horizontal="centerContinuous" vertical="center" shrinkToFit="1"/>
    </xf>
    <xf numFmtId="0" fontId="3" fillId="0" borderId="20" xfId="0" applyFont="1" applyFill="1" applyBorder="1" applyAlignment="1">
      <alignment horizontal="centerContinuous" vertical="center" shrinkToFit="1"/>
    </xf>
    <xf numFmtId="0" fontId="0" fillId="0" borderId="20" xfId="0" applyFont="1" applyFill="1" applyBorder="1" applyAlignment="1">
      <alignment horizontal="centerContinuous" vertical="center" shrinkToFit="1"/>
    </xf>
    <xf numFmtId="0" fontId="0" fillId="0" borderId="66" xfId="0" applyFont="1" applyFill="1" applyBorder="1" applyAlignment="1">
      <alignment horizontal="centerContinuous" vertical="center" shrinkToFit="1"/>
    </xf>
    <xf numFmtId="0" fontId="0" fillId="0" borderId="67" xfId="0" applyFont="1" applyFill="1" applyBorder="1" applyAlignment="1">
      <alignment horizontal="centerContinuous" vertical="center" shrinkToFit="1"/>
    </xf>
    <xf numFmtId="0" fontId="0" fillId="0" borderId="21" xfId="0" applyFont="1" applyFill="1" applyBorder="1" applyAlignment="1">
      <alignment horizontal="centerContinuous"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center"/>
    </xf>
    <xf numFmtId="0" fontId="0" fillId="42" borderId="74" xfId="0" applyFill="1" applyBorder="1" applyAlignment="1">
      <alignment vertical="center"/>
    </xf>
    <xf numFmtId="0" fontId="0" fillId="42" borderId="75" xfId="0" applyFill="1" applyBorder="1" applyAlignment="1">
      <alignment horizontal="center" vertical="center"/>
    </xf>
    <xf numFmtId="0" fontId="0" fillId="42" borderId="76" xfId="0" applyFill="1" applyBorder="1" applyAlignment="1">
      <alignment horizontal="center" vertical="center"/>
    </xf>
    <xf numFmtId="0" fontId="0" fillId="42" borderId="76" xfId="0" applyFont="1" applyFill="1" applyBorder="1" applyAlignment="1">
      <alignment horizontal="center" vertical="center"/>
    </xf>
    <xf numFmtId="0" fontId="0" fillId="42" borderId="77" xfId="0" applyFill="1" applyBorder="1" applyAlignment="1">
      <alignment horizontal="right" vertical="center"/>
    </xf>
    <xf numFmtId="0" fontId="0" fillId="42" borderId="78" xfId="0" applyFill="1" applyBorder="1" applyAlignment="1">
      <alignment vertical="center"/>
    </xf>
    <xf numFmtId="0" fontId="0" fillId="42" borderId="79" xfId="0" applyFill="1" applyBorder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0" fontId="0" fillId="42" borderId="4" xfId="0" applyFont="1" applyFill="1" applyBorder="1" applyAlignment="1">
      <alignment horizontal="center" vertical="center"/>
    </xf>
    <xf numFmtId="0" fontId="0" fillId="42" borderId="80" xfId="0" applyFill="1" applyBorder="1" applyAlignment="1">
      <alignment horizontal="right" vertical="center"/>
    </xf>
    <xf numFmtId="0" fontId="0" fillId="42" borderId="81" xfId="0" applyFill="1" applyBorder="1" applyAlignment="1">
      <alignment vertical="center"/>
    </xf>
    <xf numFmtId="0" fontId="0" fillId="42" borderId="82" xfId="0" applyFill="1" applyBorder="1" applyAlignment="1">
      <alignment horizontal="center" vertical="center"/>
    </xf>
    <xf numFmtId="0" fontId="0" fillId="42" borderId="83" xfId="0" applyFill="1" applyBorder="1" applyAlignment="1">
      <alignment horizontal="center" vertical="center"/>
    </xf>
    <xf numFmtId="0" fontId="0" fillId="42" borderId="83" xfId="0" applyFont="1" applyFill="1" applyBorder="1" applyAlignment="1">
      <alignment horizontal="center" vertical="center"/>
    </xf>
    <xf numFmtId="0" fontId="0" fillId="42" borderId="84" xfId="0" applyFill="1" applyBorder="1" applyAlignment="1">
      <alignment horizontal="right" vertical="center"/>
    </xf>
    <xf numFmtId="0" fontId="0" fillId="38" borderId="62" xfId="0" applyFont="1" applyFill="1" applyBorder="1" applyAlignment="1">
      <alignment horizontal="centerContinuous" vertical="center" shrinkToFit="1"/>
    </xf>
    <xf numFmtId="0" fontId="3" fillId="38" borderId="63" xfId="0" applyFont="1" applyFill="1" applyBorder="1" applyAlignment="1">
      <alignment horizontal="centerContinuous" vertical="center" shrinkToFit="1"/>
    </xf>
    <xf numFmtId="0" fontId="0" fillId="38" borderId="63" xfId="0" applyFont="1" applyFill="1" applyBorder="1" applyAlignment="1">
      <alignment horizontal="centerContinuous" vertical="center" shrinkToFit="1"/>
    </xf>
    <xf numFmtId="0" fontId="0" fillId="38" borderId="85" xfId="0" applyFont="1" applyFill="1" applyBorder="1" applyAlignment="1">
      <alignment horizontal="centerContinuous" vertical="center" shrinkToFit="1"/>
    </xf>
    <xf numFmtId="0" fontId="0" fillId="38" borderId="86" xfId="0" applyFont="1" applyFill="1" applyBorder="1" applyAlignment="1">
      <alignment horizontal="centerContinuous" vertical="center" shrinkToFit="1"/>
    </xf>
    <xf numFmtId="0" fontId="0" fillId="38" borderId="87" xfId="0" applyFont="1" applyFill="1" applyBorder="1" applyAlignment="1">
      <alignment horizontal="centerContinuous" vertical="center" shrinkToFit="1"/>
    </xf>
    <xf numFmtId="0" fontId="0" fillId="38" borderId="88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89" xfId="0" applyFill="1" applyBorder="1" applyAlignment="1">
      <alignment horizontal="right" vertical="center"/>
    </xf>
    <xf numFmtId="0" fontId="0" fillId="0" borderId="89" xfId="0" applyFill="1" applyBorder="1" applyAlignment="1">
      <alignment vertical="center"/>
    </xf>
    <xf numFmtId="0" fontId="0" fillId="0" borderId="89" xfId="0" applyFill="1" applyBorder="1" applyAlignment="1">
      <alignment horizontal="center" vertical="center"/>
    </xf>
    <xf numFmtId="0" fontId="2" fillId="0" borderId="89" xfId="0" applyFont="1" applyFill="1" applyBorder="1" applyAlignment="1">
      <alignment vertical="center"/>
    </xf>
    <xf numFmtId="175" fontId="0" fillId="0" borderId="89" xfId="0" applyNumberFormat="1" applyFill="1" applyBorder="1" applyAlignment="1">
      <alignment vertical="center"/>
    </xf>
    <xf numFmtId="0" fontId="0" fillId="0" borderId="89" xfId="0" applyNumberFormat="1" applyFill="1" applyBorder="1" applyAlignment="1">
      <alignment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right" vertical="center"/>
    </xf>
    <xf numFmtId="0" fontId="0" fillId="0" borderId="90" xfId="0" applyFill="1" applyBorder="1" applyAlignment="1">
      <alignment vertical="center"/>
    </xf>
    <xf numFmtId="0" fontId="0" fillId="0" borderId="90" xfId="0" applyFill="1" applyBorder="1" applyAlignment="1">
      <alignment horizontal="center" vertical="center"/>
    </xf>
    <xf numFmtId="0" fontId="2" fillId="0" borderId="90" xfId="0" applyFont="1" applyFill="1" applyBorder="1" applyAlignment="1">
      <alignment vertical="center"/>
    </xf>
    <xf numFmtId="175" fontId="0" fillId="0" borderId="90" xfId="0" applyNumberFormat="1" applyFill="1" applyBorder="1" applyAlignment="1">
      <alignment vertical="center"/>
    </xf>
    <xf numFmtId="0" fontId="0" fillId="0" borderId="90" xfId="0" applyNumberFormat="1" applyFill="1" applyBorder="1" applyAlignment="1">
      <alignment vertical="center"/>
    </xf>
    <xf numFmtId="0" fontId="0" fillId="0" borderId="90" xfId="0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42" borderId="0" xfId="0" applyNumberFormat="1" applyFont="1" applyFill="1" applyAlignment="1">
      <alignment horizontal="right"/>
    </xf>
    <xf numFmtId="0" fontId="0" fillId="42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2" fillId="0" borderId="48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42" borderId="0" xfId="0" applyFill="1" applyAlignment="1">
      <alignment horizontal="center"/>
    </xf>
    <xf numFmtId="0" fontId="0" fillId="38" borderId="0" xfId="0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42" borderId="0" xfId="0" applyFont="1" applyFill="1" applyAlignment="1">
      <alignment horizontal="right"/>
    </xf>
    <xf numFmtId="0" fontId="6" fillId="42" borderId="0" xfId="0" applyFont="1" applyFill="1" applyAlignment="1">
      <alignment horizontal="right"/>
    </xf>
    <xf numFmtId="0" fontId="18" fillId="42" borderId="0" xfId="0" applyFont="1" applyFill="1" applyAlignment="1">
      <alignment horizontal="centerContinuous"/>
    </xf>
    <xf numFmtId="0" fontId="18" fillId="42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8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/>
    </xf>
    <xf numFmtId="0" fontId="1" fillId="42" borderId="0" xfId="0" applyFont="1" applyFill="1" applyBorder="1" applyAlignment="1">
      <alignment horizontal="right"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0" fontId="0" fillId="0" borderId="90" xfId="0" applyFill="1" applyBorder="1" applyAlignment="1">
      <alignment horizontal="right"/>
    </xf>
    <xf numFmtId="0" fontId="0" fillId="0" borderId="90" xfId="0" applyFill="1" applyBorder="1" applyAlignment="1">
      <alignment/>
    </xf>
    <xf numFmtId="0" fontId="15" fillId="0" borderId="0" xfId="0" applyFont="1" applyFill="1" applyAlignment="1">
      <alignment horizontal="right"/>
    </xf>
    <xf numFmtId="0" fontId="4" fillId="38" borderId="91" xfId="0" applyFont="1" applyFill="1" applyBorder="1" applyAlignment="1">
      <alignment vertical="center"/>
    </xf>
    <xf numFmtId="0" fontId="0" fillId="0" borderId="5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1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38" borderId="62" xfId="0" applyFill="1" applyBorder="1" applyAlignment="1">
      <alignment horizontal="center" vertical="center"/>
    </xf>
    <xf numFmtId="0" fontId="2" fillId="38" borderId="63" xfId="0" applyFont="1" applyFill="1" applyBorder="1" applyAlignment="1">
      <alignment vertical="center"/>
    </xf>
    <xf numFmtId="0" fontId="2" fillId="38" borderId="87" xfId="0" applyFont="1" applyFill="1" applyBorder="1" applyAlignment="1">
      <alignment vertical="center"/>
    </xf>
    <xf numFmtId="0" fontId="0" fillId="38" borderId="86" xfId="0" applyFill="1" applyBorder="1" applyAlignment="1">
      <alignment horizontal="centerContinuous" vertical="center"/>
    </xf>
    <xf numFmtId="0" fontId="0" fillId="38" borderId="92" xfId="0" applyFill="1" applyBorder="1" applyAlignment="1">
      <alignment vertical="center"/>
    </xf>
    <xf numFmtId="0" fontId="0" fillId="42" borderId="90" xfId="0" applyFill="1" applyBorder="1" applyAlignment="1">
      <alignment horizontal="right" vertical="center"/>
    </xf>
    <xf numFmtId="0" fontId="0" fillId="0" borderId="93" xfId="0" applyFill="1" applyBorder="1" applyAlignment="1">
      <alignment vertical="center" shrinkToFit="1"/>
    </xf>
    <xf numFmtId="0" fontId="0" fillId="42" borderId="89" xfId="0" applyFill="1" applyBorder="1" applyAlignment="1">
      <alignment horizontal="right" vertical="center"/>
    </xf>
    <xf numFmtId="0" fontId="11" fillId="38" borderId="94" xfId="0" applyFont="1" applyFill="1" applyBorder="1" applyAlignment="1">
      <alignment horizontal="centerContinuous" vertical="center"/>
    </xf>
    <xf numFmtId="0" fontId="10" fillId="42" borderId="91" xfId="0" applyFont="1" applyFill="1" applyBorder="1" applyAlignment="1">
      <alignment horizontal="centerContinuous" vertical="center"/>
    </xf>
    <xf numFmtId="0" fontId="0" fillId="42" borderId="49" xfId="0" applyFill="1" applyBorder="1" applyAlignment="1">
      <alignment horizontal="centerContinuous"/>
    </xf>
    <xf numFmtId="0" fontId="0" fillId="42" borderId="57" xfId="0" applyFill="1" applyBorder="1" applyAlignment="1">
      <alignment horizontal="centerContinuous"/>
    </xf>
    <xf numFmtId="0" fontId="0" fillId="42" borderId="11" xfId="0" applyFont="1" applyFill="1" applyBorder="1" applyAlignment="1">
      <alignment horizontal="centerContinuous" vertical="top"/>
    </xf>
    <xf numFmtId="0" fontId="0" fillId="42" borderId="0" xfId="0" applyFill="1" applyBorder="1" applyAlignment="1">
      <alignment horizontal="centerContinuous" vertical="top"/>
    </xf>
    <xf numFmtId="0" fontId="0" fillId="42" borderId="12" xfId="0" applyFill="1" applyBorder="1" applyAlignment="1">
      <alignment horizontal="centerContinuous" vertical="top"/>
    </xf>
    <xf numFmtId="0" fontId="0" fillId="42" borderId="95" xfId="0" applyFill="1" applyBorder="1" applyAlignment="1">
      <alignment/>
    </xf>
    <xf numFmtId="0" fontId="2" fillId="42" borderId="85" xfId="0" applyFont="1" applyFill="1" applyBorder="1" applyAlignment="1">
      <alignment horizontal="center" vertical="center"/>
    </xf>
    <xf numFmtId="0" fontId="2" fillId="42" borderId="96" xfId="0" applyFont="1" applyFill="1" applyBorder="1" applyAlignment="1">
      <alignment horizontal="center" vertical="center"/>
    </xf>
    <xf numFmtId="0" fontId="2" fillId="42" borderId="86" xfId="0" applyFont="1" applyFill="1" applyBorder="1" applyAlignment="1">
      <alignment horizontal="center" vertical="center"/>
    </xf>
    <xf numFmtId="0" fontId="2" fillId="42" borderId="97" xfId="0" applyFont="1" applyFill="1" applyBorder="1" applyAlignment="1">
      <alignment horizontal="center" vertical="center"/>
    </xf>
    <xf numFmtId="0" fontId="2" fillId="42" borderId="94" xfId="0" applyFont="1" applyFill="1" applyBorder="1" applyAlignment="1">
      <alignment horizontal="center" vertical="center"/>
    </xf>
    <xf numFmtId="0" fontId="2" fillId="42" borderId="98" xfId="0" applyFont="1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30" xfId="0" applyFill="1" applyBorder="1" applyAlignment="1">
      <alignment horizontal="center" vertical="center"/>
    </xf>
    <xf numFmtId="0" fontId="0" fillId="42" borderId="31" xfId="0" applyFill="1" applyBorder="1" applyAlignment="1">
      <alignment horizontal="center" vertical="center"/>
    </xf>
    <xf numFmtId="0" fontId="2" fillId="42" borderId="99" xfId="0" applyFont="1" applyFill="1" applyBorder="1" applyAlignment="1">
      <alignment horizontal="center" vertical="center"/>
    </xf>
    <xf numFmtId="175" fontId="2" fillId="42" borderId="100" xfId="0" applyNumberFormat="1" applyFont="1" applyFill="1" applyBorder="1" applyAlignment="1">
      <alignment horizontal="center" vertical="center"/>
    </xf>
    <xf numFmtId="0" fontId="2" fillId="42" borderId="88" xfId="0" applyFont="1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2" fillId="42" borderId="101" xfId="0" applyFont="1" applyFill="1" applyBorder="1" applyAlignment="1">
      <alignment horizontal="center" vertical="center"/>
    </xf>
    <xf numFmtId="175" fontId="2" fillId="42" borderId="102" xfId="0" applyNumberFormat="1" applyFont="1" applyFill="1" applyBorder="1" applyAlignment="1">
      <alignment horizontal="center" vertical="center"/>
    </xf>
    <xf numFmtId="0" fontId="2" fillId="42" borderId="103" xfId="0" applyFont="1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  <xf numFmtId="0" fontId="2" fillId="42" borderId="104" xfId="0" applyFont="1" applyFill="1" applyBorder="1" applyAlignment="1">
      <alignment horizontal="center" vertical="center"/>
    </xf>
    <xf numFmtId="175" fontId="2" fillId="42" borderId="105" xfId="0" applyNumberFormat="1" applyFont="1" applyFill="1" applyBorder="1" applyAlignment="1">
      <alignment horizontal="center" vertical="center"/>
    </xf>
    <xf numFmtId="0" fontId="0" fillId="42" borderId="95" xfId="0" applyFont="1" applyFill="1" applyBorder="1" applyAlignment="1">
      <alignment horizontal="center" textRotation="90"/>
    </xf>
    <xf numFmtId="0" fontId="2" fillId="42" borderId="85" xfId="0" applyFont="1" applyFill="1" applyBorder="1" applyAlignment="1">
      <alignment horizontal="centerContinuous" vertical="center"/>
    </xf>
    <xf numFmtId="0" fontId="2" fillId="42" borderId="96" xfId="0" applyFont="1" applyFill="1" applyBorder="1" applyAlignment="1">
      <alignment horizontal="centerContinuous" vertical="center"/>
    </xf>
    <xf numFmtId="0" fontId="2" fillId="42" borderId="86" xfId="0" applyFont="1" applyFill="1" applyBorder="1" applyAlignment="1">
      <alignment horizontal="centerContinuous" vertical="center"/>
    </xf>
    <xf numFmtId="0" fontId="2" fillId="42" borderId="97" xfId="0" applyFont="1" applyFill="1" applyBorder="1" applyAlignment="1">
      <alignment horizontal="centerContinuous" vertical="center"/>
    </xf>
    <xf numFmtId="195" fontId="5" fillId="42" borderId="94" xfId="0" applyNumberFormat="1" applyFont="1" applyFill="1" applyBorder="1" applyAlignment="1">
      <alignment horizontal="center" vertical="center"/>
    </xf>
    <xf numFmtId="0" fontId="0" fillId="0" borderId="106" xfId="0" applyFill="1" applyBorder="1" applyAlignment="1">
      <alignment horizontal="center"/>
    </xf>
    <xf numFmtId="0" fontId="0" fillId="0" borderId="89" xfId="0" applyFill="1" applyBorder="1" applyAlignment="1">
      <alignment/>
    </xf>
    <xf numFmtId="0" fontId="0" fillId="0" borderId="89" xfId="0" applyFill="1" applyBorder="1" applyAlignment="1">
      <alignment horizontal="center"/>
    </xf>
    <xf numFmtId="0" fontId="0" fillId="0" borderId="107" xfId="0" applyFill="1" applyBorder="1" applyAlignment="1">
      <alignment/>
    </xf>
    <xf numFmtId="0" fontId="0" fillId="0" borderId="108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109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110" xfId="0" applyFill="1" applyBorder="1" applyAlignment="1">
      <alignment horizontal="center"/>
    </xf>
    <xf numFmtId="0" fontId="0" fillId="0" borderId="111" xfId="0" applyFill="1" applyBorder="1" applyAlignment="1">
      <alignment/>
    </xf>
    <xf numFmtId="0" fontId="0" fillId="0" borderId="112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195" fontId="8" fillId="42" borderId="26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right" vertical="center"/>
    </xf>
    <xf numFmtId="0" fontId="5" fillId="38" borderId="0" xfId="0" applyFont="1" applyFill="1" applyBorder="1" applyAlignment="1">
      <alignment vertical="center"/>
    </xf>
    <xf numFmtId="175" fontId="2" fillId="38" borderId="0" xfId="0" applyNumberFormat="1" applyFont="1" applyFill="1" applyBorder="1" applyAlignment="1">
      <alignment horizontal="right" vertical="center"/>
    </xf>
    <xf numFmtId="0" fontId="3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Continuous" vertical="center" shrinkToFit="1"/>
    </xf>
    <xf numFmtId="0" fontId="36" fillId="0" borderId="9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Continuous" vertical="center"/>
    </xf>
    <xf numFmtId="0" fontId="15" fillId="0" borderId="18" xfId="0" applyFont="1" applyFill="1" applyBorder="1" applyAlignment="1">
      <alignment horizontal="centerContinuous" vertical="center"/>
    </xf>
    <xf numFmtId="0" fontId="15" fillId="0" borderId="10" xfId="0" applyFont="1" applyFill="1" applyBorder="1" applyAlignment="1">
      <alignment horizontal="centerContinuous" vertical="center"/>
    </xf>
    <xf numFmtId="0" fontId="37" fillId="0" borderId="115" xfId="0" applyFont="1" applyFill="1" applyBorder="1" applyAlignment="1">
      <alignment/>
    </xf>
    <xf numFmtId="0" fontId="5" fillId="0" borderId="116" xfId="0" applyFont="1" applyFill="1" applyBorder="1" applyAlignment="1">
      <alignment vertical="center"/>
    </xf>
    <xf numFmtId="0" fontId="6" fillId="0" borderId="116" xfId="0" applyFont="1" applyFill="1" applyBorder="1" applyAlignment="1">
      <alignment/>
    </xf>
    <xf numFmtId="0" fontId="6" fillId="0" borderId="116" xfId="0" applyFont="1" applyFill="1" applyBorder="1" applyAlignment="1">
      <alignment/>
    </xf>
    <xf numFmtId="0" fontId="6" fillId="0" borderId="116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right" vertical="center"/>
    </xf>
    <xf numFmtId="14" fontId="0" fillId="0" borderId="117" xfId="0" applyNumberFormat="1" applyFont="1" applyFill="1" applyBorder="1" applyAlignment="1">
      <alignment horizontal="left" vertical="center"/>
    </xf>
    <xf numFmtId="0" fontId="38" fillId="0" borderId="17" xfId="0" applyFont="1" applyBorder="1" applyAlignment="1">
      <alignment/>
    </xf>
    <xf numFmtId="0" fontId="38" fillId="0" borderId="56" xfId="0" applyFont="1" applyBorder="1" applyAlignment="1">
      <alignment/>
    </xf>
    <xf numFmtId="0" fontId="38" fillId="0" borderId="56" xfId="0" applyFont="1" applyFill="1" applyBorder="1" applyAlignment="1">
      <alignment/>
    </xf>
    <xf numFmtId="0" fontId="38" fillId="0" borderId="56" xfId="0" applyFont="1" applyFill="1" applyBorder="1" applyAlignment="1">
      <alignment/>
    </xf>
    <xf numFmtId="0" fontId="38" fillId="0" borderId="56" xfId="0" applyFont="1" applyBorder="1" applyAlignment="1">
      <alignment horizontal="center" textRotation="90"/>
    </xf>
    <xf numFmtId="0" fontId="38" fillId="0" borderId="58" xfId="0" applyFont="1" applyBorder="1" applyAlignment="1">
      <alignment horizontal="center" textRotation="90"/>
    </xf>
    <xf numFmtId="0" fontId="38" fillId="0" borderId="64" xfId="0" applyFont="1" applyBorder="1" applyAlignment="1">
      <alignment vertical="center"/>
    </xf>
    <xf numFmtId="0" fontId="38" fillId="0" borderId="40" xfId="0" applyFont="1" applyFill="1" applyBorder="1" applyAlignment="1">
      <alignment vertical="center"/>
    </xf>
    <xf numFmtId="0" fontId="38" fillId="0" borderId="41" xfId="0" applyFont="1" applyFill="1" applyBorder="1" applyAlignment="1">
      <alignment vertical="center"/>
    </xf>
    <xf numFmtId="0" fontId="38" fillId="0" borderId="34" xfId="0" applyFont="1" applyFill="1" applyBorder="1" applyAlignment="1">
      <alignment vertical="center"/>
    </xf>
    <xf numFmtId="0" fontId="38" fillId="0" borderId="37" xfId="0" applyFont="1" applyFill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14" fontId="38" fillId="0" borderId="15" xfId="0" applyNumberFormat="1" applyFont="1" applyBorder="1" applyAlignment="1">
      <alignment horizontal="center" vertical="center"/>
    </xf>
    <xf numFmtId="14" fontId="38" fillId="0" borderId="102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38" fillId="0" borderId="27" xfId="0" applyFont="1" applyBorder="1" applyAlignment="1">
      <alignment horizontal="centerContinuous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02" xfId="0" applyFont="1" applyBorder="1" applyAlignment="1">
      <alignment horizontal="center" vertical="center" wrapText="1"/>
    </xf>
    <xf numFmtId="0" fontId="38" fillId="0" borderId="5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38" fillId="0" borderId="56" xfId="0" applyFont="1" applyBorder="1" applyAlignment="1">
      <alignment vertical="center"/>
    </xf>
    <xf numFmtId="175" fontId="38" fillId="0" borderId="30" xfId="0" applyNumberFormat="1" applyFont="1" applyBorder="1" applyAlignment="1">
      <alignment horizontal="center" vertical="center"/>
    </xf>
    <xf numFmtId="0" fontId="38" fillId="0" borderId="65" xfId="0" applyFont="1" applyBorder="1" applyAlignment="1">
      <alignment vertical="center"/>
    </xf>
    <xf numFmtId="0" fontId="38" fillId="0" borderId="32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33" xfId="0" applyFont="1" applyBorder="1" applyAlignment="1">
      <alignment horizontal="right" vertical="center"/>
    </xf>
    <xf numFmtId="0" fontId="38" fillId="0" borderId="48" xfId="0" applyFont="1" applyBorder="1" applyAlignment="1">
      <alignment horizontal="center" vertical="center"/>
    </xf>
    <xf numFmtId="0" fontId="38" fillId="0" borderId="32" xfId="0" applyFont="1" applyBorder="1" applyAlignment="1">
      <alignment horizontal="left" vertical="center"/>
    </xf>
    <xf numFmtId="0" fontId="38" fillId="0" borderId="15" xfId="0" applyFont="1" applyBorder="1" applyAlignment="1">
      <alignment horizontal="center" vertical="center"/>
    </xf>
    <xf numFmtId="175" fontId="38" fillId="0" borderId="118" xfId="0" applyNumberFormat="1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115" xfId="0" applyFont="1" applyBorder="1" applyAlignment="1">
      <alignment vertical="center"/>
    </xf>
    <xf numFmtId="0" fontId="38" fillId="0" borderId="114" xfId="0" applyFont="1" applyBorder="1" applyAlignment="1">
      <alignment horizontal="center" vertical="center"/>
    </xf>
    <xf numFmtId="0" fontId="38" fillId="0" borderId="118" xfId="0" applyFont="1" applyBorder="1" applyAlignment="1">
      <alignment vertical="center"/>
    </xf>
    <xf numFmtId="0" fontId="38" fillId="0" borderId="119" xfId="0" applyFont="1" applyBorder="1" applyAlignment="1">
      <alignment horizontal="center" vertical="center"/>
    </xf>
    <xf numFmtId="0" fontId="38" fillId="0" borderId="119" xfId="0" applyFont="1" applyBorder="1" applyAlignment="1">
      <alignment horizontal="right" vertical="center"/>
    </xf>
    <xf numFmtId="0" fontId="38" fillId="0" borderId="116" xfId="0" applyFont="1" applyBorder="1" applyAlignment="1">
      <alignment horizontal="center" vertical="center"/>
    </xf>
    <xf numFmtId="0" fontId="38" fillId="0" borderId="1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5" fontId="38" fillId="0" borderId="100" xfId="0" applyNumberFormat="1" applyFont="1" applyBorder="1" applyAlignment="1">
      <alignment horizontal="center" vertical="center"/>
    </xf>
    <xf numFmtId="0" fontId="38" fillId="0" borderId="114" xfId="0" applyFont="1" applyBorder="1" applyAlignment="1">
      <alignment horizontal="left" vertical="center"/>
    </xf>
    <xf numFmtId="175" fontId="38" fillId="0" borderId="15" xfId="0" applyNumberFormat="1" applyFont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11" fillId="38" borderId="9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1" xfId="0" applyFill="1" applyBorder="1" applyAlignment="1">
      <alignment/>
    </xf>
    <xf numFmtId="0" fontId="0" fillId="0" borderId="122" xfId="0" applyFill="1" applyBorder="1" applyAlignment="1">
      <alignment/>
    </xf>
    <xf numFmtId="0" fontId="10" fillId="0" borderId="91" xfId="0" applyFont="1" applyFill="1" applyBorder="1" applyAlignment="1">
      <alignment horizontal="centerContinuous" vertical="center"/>
    </xf>
    <xf numFmtId="0" fontId="0" fillId="0" borderId="49" xfId="0" applyFont="1" applyFill="1" applyBorder="1" applyAlignment="1">
      <alignment horizontal="centerContinuous" vertical="center"/>
    </xf>
    <xf numFmtId="1" fontId="0" fillId="0" borderId="49" xfId="0" applyNumberFormat="1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top"/>
    </xf>
    <xf numFmtId="0" fontId="0" fillId="0" borderId="20" xfId="0" applyFont="1" applyFill="1" applyBorder="1" applyAlignment="1">
      <alignment horizontal="centerContinuous"/>
    </xf>
    <xf numFmtId="1" fontId="0" fillId="0" borderId="20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2" fillId="38" borderId="123" xfId="0" applyFont="1" applyFill="1" applyBorder="1" applyAlignment="1">
      <alignment vertical="center"/>
    </xf>
    <xf numFmtId="0" fontId="2" fillId="38" borderId="123" xfId="0" applyFont="1" applyFill="1" applyBorder="1" applyAlignment="1">
      <alignment horizontal="center" vertical="center"/>
    </xf>
    <xf numFmtId="0" fontId="40" fillId="38" borderId="123" xfId="0" applyFont="1" applyFill="1" applyBorder="1" applyAlignment="1">
      <alignment horizontal="center" vertical="center"/>
    </xf>
    <xf numFmtId="1" fontId="2" fillId="38" borderId="123" xfId="0" applyNumberFormat="1" applyFont="1" applyFill="1" applyBorder="1" applyAlignment="1">
      <alignment horizontal="centerContinuous" vertical="center"/>
    </xf>
    <xf numFmtId="0" fontId="2" fillId="38" borderId="124" xfId="0" applyFont="1" applyFill="1" applyBorder="1" applyAlignment="1">
      <alignment horizontal="center" vertical="center"/>
    </xf>
    <xf numFmtId="0" fontId="2" fillId="38" borderId="96" xfId="0" applyFont="1" applyFill="1" applyBorder="1" applyAlignment="1">
      <alignment horizontal="center" vertical="center"/>
    </xf>
    <xf numFmtId="0" fontId="2" fillId="38" borderId="125" xfId="0" applyFont="1" applyFill="1" applyBorder="1" applyAlignment="1">
      <alignment horizontal="center" vertical="center"/>
    </xf>
    <xf numFmtId="0" fontId="2" fillId="38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vertical="center"/>
    </xf>
    <xf numFmtId="0" fontId="2" fillId="0" borderId="127" xfId="0" applyFont="1" applyFill="1" applyBorder="1" applyAlignment="1">
      <alignment horizontal="center" vertical="center"/>
    </xf>
    <xf numFmtId="0" fontId="40" fillId="0" borderId="127" xfId="0" applyFont="1" applyFill="1" applyBorder="1" applyAlignment="1">
      <alignment horizontal="center" vertical="center"/>
    </xf>
    <xf numFmtId="1" fontId="2" fillId="0" borderId="127" xfId="0" applyNumberFormat="1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11" xfId="0" applyFill="1" applyBorder="1" applyAlignment="1">
      <alignment horizontal="center"/>
    </xf>
    <xf numFmtId="198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Continuous"/>
    </xf>
    <xf numFmtId="0" fontId="2" fillId="38" borderId="8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1" fillId="0" borderId="132" xfId="0" applyFont="1" applyBorder="1" applyAlignment="1">
      <alignment horizontal="center"/>
    </xf>
    <xf numFmtId="0" fontId="41" fillId="0" borderId="133" xfId="0" applyFont="1" applyBorder="1" applyAlignment="1">
      <alignment horizontal="center"/>
    </xf>
    <xf numFmtId="0" fontId="0" fillId="38" borderId="62" xfId="0" applyFont="1" applyFill="1" applyBorder="1" applyAlignment="1">
      <alignment horizontal="right" vertical="center"/>
    </xf>
    <xf numFmtId="0" fontId="0" fillId="38" borderId="125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30" xfId="0" applyFont="1" applyFill="1" applyBorder="1" applyAlignment="1">
      <alignment vertical="center"/>
    </xf>
    <xf numFmtId="0" fontId="0" fillId="0" borderId="134" xfId="0" applyFont="1" applyFill="1" applyBorder="1" applyAlignment="1">
      <alignment horizontal="right" vertical="center"/>
    </xf>
    <xf numFmtId="0" fontId="0" fillId="0" borderId="72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96" fontId="0" fillId="0" borderId="69" xfId="0" applyNumberFormat="1" applyFont="1" applyBorder="1" applyAlignment="1">
      <alignment horizontal="center" vertical="center"/>
    </xf>
    <xf numFmtId="175" fontId="0" fillId="0" borderId="135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120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36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96" fontId="0" fillId="0" borderId="2" xfId="0" applyNumberFormat="1" applyFont="1" applyBorder="1" applyAlignment="1">
      <alignment horizontal="center" vertical="center"/>
    </xf>
    <xf numFmtId="175" fontId="0" fillId="0" borderId="13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5" fontId="0" fillId="0" borderId="13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38" xfId="0" applyFont="1" applyBorder="1" applyAlignment="1">
      <alignment vertical="center"/>
    </xf>
    <xf numFmtId="0" fontId="0" fillId="0" borderId="139" xfId="0" applyFont="1" applyFill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196" fontId="0" fillId="0" borderId="53" xfId="0" applyNumberFormat="1" applyFont="1" applyBorder="1" applyAlignment="1">
      <alignment horizontal="center" vertical="center"/>
    </xf>
    <xf numFmtId="175" fontId="0" fillId="0" borderId="14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" fontId="2" fillId="38" borderId="126" xfId="0" applyNumberFormat="1" applyFont="1" applyFill="1" applyBorder="1" applyAlignment="1">
      <alignment horizontal="centerContinuous" vertical="center"/>
    </xf>
    <xf numFmtId="1" fontId="2" fillId="0" borderId="131" xfId="0" applyNumberFormat="1" applyFont="1" applyFill="1" applyBorder="1" applyAlignment="1">
      <alignment horizontal="center" vertical="center"/>
    </xf>
    <xf numFmtId="175" fontId="2" fillId="0" borderId="113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0" fontId="0" fillId="0" borderId="89" xfId="0" applyFill="1" applyBorder="1" applyAlignment="1">
      <alignment/>
    </xf>
    <xf numFmtId="0" fontId="38" fillId="0" borderId="141" xfId="0" applyFont="1" applyBorder="1" applyAlignment="1">
      <alignment horizontal="center" vertical="center"/>
    </xf>
    <xf numFmtId="0" fontId="39" fillId="0" borderId="10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1" fillId="0" borderId="73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14" fontId="0" fillId="42" borderId="0" xfId="0" applyNumberFormat="1" applyFont="1" applyFill="1" applyAlignment="1">
      <alignment/>
    </xf>
    <xf numFmtId="0" fontId="0" fillId="42" borderId="0" xfId="0" applyFill="1" applyAlignment="1">
      <alignment horizontal="left"/>
    </xf>
    <xf numFmtId="0" fontId="0" fillId="0" borderId="142" xfId="0" applyFont="1" applyFill="1" applyBorder="1" applyAlignment="1">
      <alignment horizontal="right" vertical="center"/>
    </xf>
    <xf numFmtId="0" fontId="0" fillId="0" borderId="143" xfId="0" applyFont="1" applyBorder="1" applyAlignment="1">
      <alignment vertical="center"/>
    </xf>
    <xf numFmtId="0" fontId="0" fillId="0" borderId="143" xfId="0" applyFont="1" applyBorder="1" applyAlignment="1">
      <alignment horizontal="center" vertical="center"/>
    </xf>
    <xf numFmtId="1" fontId="2" fillId="0" borderId="143" xfId="0" applyNumberFormat="1" applyFont="1" applyBorder="1" applyAlignment="1">
      <alignment horizontal="center" vertical="center"/>
    </xf>
    <xf numFmtId="175" fontId="2" fillId="0" borderId="144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vertical="center"/>
    </xf>
    <xf numFmtId="1" fontId="2" fillId="0" borderId="69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vertical="center"/>
    </xf>
    <xf numFmtId="0" fontId="2" fillId="38" borderId="145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196" fontId="0" fillId="0" borderId="68" xfId="0" applyNumberFormat="1" applyFont="1" applyFill="1" applyBorder="1" applyAlignment="1">
      <alignment horizontal="center" vertical="center"/>
    </xf>
    <xf numFmtId="196" fontId="0" fillId="0" borderId="50" xfId="0" applyNumberFormat="1" applyFont="1" applyFill="1" applyBorder="1" applyAlignment="1">
      <alignment horizontal="center" vertical="center"/>
    </xf>
    <xf numFmtId="196" fontId="0" fillId="0" borderId="60" xfId="0" applyNumberFormat="1" applyFont="1" applyFill="1" applyBorder="1" applyAlignment="1">
      <alignment horizontal="center" vertical="center"/>
    </xf>
    <xf numFmtId="0" fontId="0" fillId="0" borderId="147" xfId="0" applyFont="1" applyBorder="1" applyAlignment="1">
      <alignment vertical="center"/>
    </xf>
    <xf numFmtId="196" fontId="0" fillId="0" borderId="148" xfId="0" applyNumberFormat="1" applyFont="1" applyFill="1" applyBorder="1" applyAlignment="1">
      <alignment horizontal="center" vertical="center"/>
    </xf>
    <xf numFmtId="196" fontId="0" fillId="0" borderId="143" xfId="0" applyNumberFormat="1" applyFont="1" applyBorder="1" applyAlignment="1">
      <alignment horizontal="center" vertical="center"/>
    </xf>
    <xf numFmtId="175" fontId="0" fillId="0" borderId="149" xfId="0" applyNumberFormat="1" applyFont="1" applyBorder="1" applyAlignment="1">
      <alignment horizontal="center" vertical="center"/>
    </xf>
    <xf numFmtId="0" fontId="0" fillId="0" borderId="147" xfId="0" applyFont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vertical="center"/>
    </xf>
    <xf numFmtId="0" fontId="0" fillId="0" borderId="144" xfId="0" applyFont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75" fontId="2" fillId="0" borderId="55" xfId="0" applyNumberFormat="1" applyFont="1" applyBorder="1" applyAlignment="1">
      <alignment horizontal="center" vertical="center"/>
    </xf>
    <xf numFmtId="0" fontId="41" fillId="0" borderId="150" xfId="0" applyFont="1" applyBorder="1" applyAlignment="1">
      <alignment horizontal="center"/>
    </xf>
    <xf numFmtId="0" fontId="11" fillId="42" borderId="0" xfId="0" applyFont="1" applyFill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42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top" wrapText="1"/>
    </xf>
    <xf numFmtId="175" fontId="0" fillId="0" borderId="90" xfId="0" applyNumberForma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5" fontId="2" fillId="0" borderId="90" xfId="0" applyNumberFormat="1" applyFont="1" applyFill="1" applyBorder="1" applyAlignment="1">
      <alignment horizontal="right" vertical="center"/>
    </xf>
    <xf numFmtId="175" fontId="0" fillId="0" borderId="89" xfId="0" applyNumberFormat="1" applyFill="1" applyBorder="1" applyAlignment="1">
      <alignment horizontal="right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Euro" xfId="64"/>
    <cellStyle name="Gut" xfId="65"/>
    <cellStyle name="Hyperlink" xfId="66"/>
    <cellStyle name="Comma" xfId="67"/>
    <cellStyle name="Neutral" xfId="68"/>
    <cellStyle name="Notiz" xfId="69"/>
    <cellStyle name="Percent" xfId="70"/>
    <cellStyle name="Schlecht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47"/>
  <sheetViews>
    <sheetView showGridLine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13.57421875" style="31" customWidth="1"/>
    <col min="2" max="2" width="1.1484375" style="212" customWidth="1"/>
    <col min="3" max="7" width="12.57421875" style="31" customWidth="1"/>
    <col min="8" max="8" width="3.7109375" style="31" customWidth="1"/>
    <col min="9" max="9" width="5.7109375" style="31" customWidth="1"/>
    <col min="10" max="10" width="4.7109375" style="31" customWidth="1"/>
    <col min="11" max="11" width="18.140625" style="31" customWidth="1"/>
    <col min="12" max="13" width="11.421875" style="31" customWidth="1"/>
    <col min="14" max="15" width="6.8515625" style="31" customWidth="1"/>
    <col min="16" max="16" width="2.140625" style="31" customWidth="1"/>
    <col min="17" max="17" width="7.28125" style="31" customWidth="1"/>
    <col min="18" max="18" width="4.8515625" style="31" customWidth="1"/>
    <col min="19" max="16384" width="11.421875" style="31" customWidth="1"/>
  </cols>
  <sheetData>
    <row r="1" spans="1:12" ht="30">
      <c r="A1" s="497" t="s">
        <v>190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30"/>
    </row>
    <row r="2" spans="1:12" ht="26.25">
      <c r="A2" s="498" t="s">
        <v>441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30"/>
    </row>
    <row r="3" spans="1:12" ht="25.5">
      <c r="A3" s="499" t="s">
        <v>442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30"/>
    </row>
    <row r="4" spans="1:12" ht="26.25" customHeight="1">
      <c r="A4" s="119"/>
      <c r="B4" s="215"/>
      <c r="C4" s="119"/>
      <c r="D4" s="119"/>
      <c r="E4" s="119"/>
      <c r="F4" s="119"/>
      <c r="G4" s="119"/>
      <c r="H4" s="119"/>
      <c r="I4" s="119"/>
      <c r="J4" s="119"/>
      <c r="K4" s="119"/>
      <c r="L4" s="30"/>
    </row>
    <row r="5" spans="1:18" ht="20.25">
      <c r="A5" s="36">
        <f>IF(F5,RANK(F5,$F$5:$F$15,1)," ")</f>
        <v>1</v>
      </c>
      <c r="B5" s="203" t="s">
        <v>97</v>
      </c>
      <c r="C5" s="36" t="str">
        <f>2!A1</f>
        <v>HMC Büttgen 2</v>
      </c>
      <c r="D5" s="35"/>
      <c r="E5" s="35"/>
      <c r="F5" s="40">
        <f>2!A29</f>
        <v>566</v>
      </c>
      <c r="G5" s="37">
        <f>2!A30</f>
        <v>23.583333333333332</v>
      </c>
      <c r="H5" s="35"/>
      <c r="I5" s="223">
        <f>IF($F$5&lt;$F$7,2,IF($F$5=$F$7,1,0))+IF($F$5&lt;$F$9,2,IF($F$5=$F$9,1,0))+IF($F$5&lt;$F$11,2,IF($F$5=$F$11,1,0))+IF($F$5&lt;$F$13,2,IF($F$5=$F$13,1,0))+IF($F$5&lt;$F$15,2,IF($F$5=$F$15,1,0))</f>
        <v>10</v>
      </c>
      <c r="J5" s="223" t="s">
        <v>2</v>
      </c>
      <c r="K5" s="200">
        <f>10-I5</f>
        <v>0</v>
      </c>
      <c r="M5" s="212"/>
      <c r="P5" s="222"/>
      <c r="Q5" s="222"/>
      <c r="R5" s="214"/>
    </row>
    <row r="6" spans="1:18" ht="12.75">
      <c r="A6" s="35"/>
      <c r="B6" s="204"/>
      <c r="C6" s="35"/>
      <c r="D6" s="35"/>
      <c r="E6" s="35"/>
      <c r="F6" s="213"/>
      <c r="G6" s="35"/>
      <c r="H6" s="35"/>
      <c r="I6" s="103"/>
      <c r="J6" s="103"/>
      <c r="K6" s="206"/>
      <c r="M6" s="212"/>
      <c r="P6" s="222"/>
      <c r="Q6" s="222"/>
      <c r="R6" s="214"/>
    </row>
    <row r="7" spans="1:18" ht="20.25">
      <c r="A7" s="36">
        <f>IF(F7,RANK(F7,$F$5:$F$15,1)," ")</f>
        <v>2</v>
      </c>
      <c r="B7" s="203" t="s">
        <v>97</v>
      </c>
      <c r="C7" s="36" t="str">
        <f>2!A33</f>
        <v>BGV Bergisch Land 2</v>
      </c>
      <c r="D7" s="35"/>
      <c r="E7" s="35"/>
      <c r="F7" s="40">
        <f>2!A61</f>
        <v>569</v>
      </c>
      <c r="G7" s="37">
        <f>2!A62</f>
        <v>23.708333333333332</v>
      </c>
      <c r="H7" s="35"/>
      <c r="I7" s="223">
        <f>IF($F$7&lt;$F$5,2,IF($F$7=$F$5,1,0))+IF($F$7&lt;$F$9,2,IF($F$7=$F$9,1,0))+IF($F$7&lt;$F$11,2,IF($F$7=$F$11,1,0))+IF($F$7&lt;$F$13,2,IF($F$7=$F$13,1,0))+IF($F$7&lt;$F$15,2,IF($F$7=$F$15,1,0))</f>
        <v>8</v>
      </c>
      <c r="J7" s="223" t="s">
        <v>2</v>
      </c>
      <c r="K7" s="200">
        <f>10-I7</f>
        <v>2</v>
      </c>
      <c r="M7" s="212"/>
      <c r="P7" s="222"/>
      <c r="Q7" s="222"/>
      <c r="R7" s="214"/>
    </row>
    <row r="8" spans="1:18" ht="12.75">
      <c r="A8" s="35"/>
      <c r="B8" s="204"/>
      <c r="C8" s="35"/>
      <c r="D8" s="35"/>
      <c r="E8" s="35"/>
      <c r="F8" s="213"/>
      <c r="G8" s="35"/>
      <c r="H8" s="35"/>
      <c r="I8" s="103"/>
      <c r="J8" s="103"/>
      <c r="K8" s="206"/>
      <c r="M8" s="212"/>
      <c r="P8" s="222"/>
      <c r="Q8" s="222"/>
      <c r="R8" s="214"/>
    </row>
    <row r="9" spans="1:18" ht="20.25">
      <c r="A9" s="36">
        <f>IF(F9,RANK(F9,$F$5:$F$15,1)," ")</f>
        <v>3</v>
      </c>
      <c r="B9" s="203" t="s">
        <v>97</v>
      </c>
      <c r="C9" s="36" t="str">
        <f>2!A65</f>
        <v>BGSC Bochum</v>
      </c>
      <c r="D9" s="35"/>
      <c r="E9" s="35"/>
      <c r="F9" s="40">
        <f>2!A93</f>
        <v>593</v>
      </c>
      <c r="G9" s="37">
        <f>2!A94</f>
        <v>24.708333333333332</v>
      </c>
      <c r="H9" s="35"/>
      <c r="I9" s="223">
        <f>IF($F$9&lt;$F$5,2,IF($F$9=$F$5,1,0))+IF($F$9&lt;$F$7,2,IF($F$9=$F$7,1,0))+IF($F$9&lt;$F$11,2,IF($F$9=$F$11,1,0))+IF($F$9&lt;$F$13,2,IF($F$9=$F$13,1,0))+IF($F$9&lt;$F$15,2,IF($F$9=$F$15,1,0))</f>
        <v>6</v>
      </c>
      <c r="J9" s="223" t="s">
        <v>2</v>
      </c>
      <c r="K9" s="200">
        <f>10-I9</f>
        <v>4</v>
      </c>
      <c r="M9" s="212"/>
      <c r="P9" s="222"/>
      <c r="Q9" s="222"/>
      <c r="R9" s="214"/>
    </row>
    <row r="10" spans="1:11" ht="12.75">
      <c r="A10" s="35"/>
      <c r="B10" s="204"/>
      <c r="C10" s="35"/>
      <c r="D10" s="35"/>
      <c r="E10" s="35"/>
      <c r="F10" s="213"/>
      <c r="G10" s="35"/>
      <c r="H10" s="35"/>
      <c r="I10" s="103"/>
      <c r="J10" s="103"/>
      <c r="K10" s="206"/>
    </row>
    <row r="11" spans="1:11" ht="20.25">
      <c r="A11" s="36">
        <f>IF(F11,RANK(F11,$F$5:$F$15,1)," ")</f>
        <v>4</v>
      </c>
      <c r="B11" s="203" t="s">
        <v>97</v>
      </c>
      <c r="C11" s="36" t="str">
        <f>2!A97</f>
        <v>MGC "As" Witten</v>
      </c>
      <c r="D11" s="35"/>
      <c r="E11" s="35"/>
      <c r="F11" s="40">
        <f>2!A125</f>
        <v>597</v>
      </c>
      <c r="G11" s="37">
        <f>2!A126</f>
        <v>24.875</v>
      </c>
      <c r="H11" s="35"/>
      <c r="I11" s="223">
        <f>IF($F$11&lt;$F$5,2,IF($F$11=$F$5,1,0))+IF($F$11&lt;$F$7,2,IF($F$11=$F$7,1,0))+IF($F$11&lt;$F$9,2,IF($F$11=$F$9,1,0))+IF($F$11&lt;$F$13,2,IF($F$11=$F$13,1,0))+IF($F$11&lt;$F$15,2,IF($F$11=$F$15,1,0))</f>
        <v>4</v>
      </c>
      <c r="J11" s="223" t="s">
        <v>2</v>
      </c>
      <c r="K11" s="200">
        <f>10-I11</f>
        <v>6</v>
      </c>
    </row>
    <row r="12" spans="1:11" ht="12.75">
      <c r="A12" s="35"/>
      <c r="B12" s="204"/>
      <c r="C12" s="35"/>
      <c r="D12" s="35"/>
      <c r="E12" s="35"/>
      <c r="F12" s="213"/>
      <c r="G12" s="35"/>
      <c r="H12" s="35"/>
      <c r="I12" s="103"/>
      <c r="J12" s="103"/>
      <c r="K12" s="206"/>
    </row>
    <row r="13" spans="1:11" ht="20.25">
      <c r="A13" s="36">
        <f>IF(F13,RANK(F13,$F$5:$F$15,1)," ")</f>
        <v>5</v>
      </c>
      <c r="B13" s="203" t="s">
        <v>97</v>
      </c>
      <c r="C13" s="36" t="str">
        <f>2!A129</f>
        <v>BGS Hardenberg Pötter</v>
      </c>
      <c r="D13" s="35"/>
      <c r="E13" s="35"/>
      <c r="F13" s="40">
        <f>2!A157</f>
        <v>603</v>
      </c>
      <c r="G13" s="37">
        <f>2!A158</f>
        <v>25.125</v>
      </c>
      <c r="H13" s="35"/>
      <c r="I13" s="223">
        <f>IF($F$13&lt;$F$5,2,IF($F$13=$F$5,1,0))+IF($F$13&lt;$F$7,2,IF($F$13=$F$7,1,0))+IF($F$13&lt;$F$9,2,IF($F$13=$F$9,1,0))+IF($F$13&lt;$F$11,2,IF($F$13=$F$11,1,0))+IF($F$13&lt;$F$15,2,IF($F$13=$F$15,1,0))</f>
        <v>2</v>
      </c>
      <c r="J13" s="223" t="s">
        <v>2</v>
      </c>
      <c r="K13" s="200">
        <f>10-I13</f>
        <v>8</v>
      </c>
    </row>
    <row r="14" spans="1:11" ht="12.75">
      <c r="A14" s="35"/>
      <c r="B14" s="204"/>
      <c r="C14" s="35"/>
      <c r="D14" s="35"/>
      <c r="E14" s="35"/>
      <c r="F14" s="213"/>
      <c r="G14" s="35"/>
      <c r="H14" s="35"/>
      <c r="I14" s="103"/>
      <c r="J14" s="103"/>
      <c r="K14" s="206"/>
    </row>
    <row r="15" spans="1:11" ht="20.25">
      <c r="A15" s="36">
        <f>IF(F15,RANK(F15,$F$5:$F$15,1)," ")</f>
        <v>6</v>
      </c>
      <c r="B15" s="203" t="s">
        <v>97</v>
      </c>
      <c r="C15" s="36" t="str">
        <f>2!A161</f>
        <v>MSK Neheim-Hüsten</v>
      </c>
      <c r="D15" s="35"/>
      <c r="E15" s="35"/>
      <c r="F15" s="40">
        <f>2!A189</f>
        <v>613</v>
      </c>
      <c r="G15" s="37">
        <f>2!A190</f>
        <v>25.541666666666668</v>
      </c>
      <c r="H15" s="35"/>
      <c r="I15" s="223">
        <f>IF($F$15&lt;$F$5,2,IF($F$15=$F$5,1,0))+IF($F$15&lt;$F$7,2,IF($F$15=$F$7,1,0))+IF($F$15&lt;$F$9,2,IF($F$15=$F$9,1,0))+IF($F$15&lt;$F$11,2,IF($F$15=$F$11,1,0))+IF($F$15&lt;$F$13,2,IF($F$15=$F$13,1,0))</f>
        <v>0</v>
      </c>
      <c r="J15" s="223" t="s">
        <v>2</v>
      </c>
      <c r="K15" s="200">
        <f>10-I15</f>
        <v>10</v>
      </c>
    </row>
    <row r="16" spans="1:11" ht="39" customHeight="1">
      <c r="A16" s="35"/>
      <c r="B16" s="204"/>
      <c r="C16" s="36"/>
      <c r="D16" s="35"/>
      <c r="E16" s="35"/>
      <c r="F16" s="36"/>
      <c r="G16" s="37"/>
      <c r="H16" s="35"/>
      <c r="I16" s="36"/>
      <c r="J16" s="36"/>
      <c r="K16" s="38"/>
    </row>
    <row r="17" spans="1:11" ht="20.25">
      <c r="A17" s="35"/>
      <c r="B17" s="204"/>
      <c r="C17" s="39" t="s">
        <v>5</v>
      </c>
      <c r="D17" s="35"/>
      <c r="E17" s="35"/>
      <c r="F17" s="35"/>
      <c r="G17" s="35"/>
      <c r="H17" s="35"/>
      <c r="I17" s="35"/>
      <c r="J17" s="35"/>
      <c r="K17" s="35"/>
    </row>
    <row r="18" spans="1:11" ht="12.75">
      <c r="A18" s="35"/>
      <c r="B18" s="204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20.25">
      <c r="A19" s="35"/>
      <c r="B19" s="204"/>
      <c r="C19" s="494" t="str">
        <f>7!B8</f>
        <v>Grapengeter, Gerno</v>
      </c>
      <c r="D19" s="494"/>
      <c r="E19" s="494"/>
      <c r="F19" s="199" t="str">
        <f>7!C8</f>
        <v>BGV Bergisch Land</v>
      </c>
      <c r="G19" s="40"/>
      <c r="H19" s="35"/>
      <c r="I19" s="35"/>
      <c r="J19" s="35"/>
      <c r="K19" s="200">
        <f>7!J8</f>
        <v>84</v>
      </c>
    </row>
    <row r="20" spans="1:11" ht="20.25">
      <c r="A20" s="35"/>
      <c r="B20" s="204"/>
      <c r="C20" s="494" t="str">
        <f>7!B9</f>
        <v>Krumm, Kai</v>
      </c>
      <c r="D20" s="494"/>
      <c r="E20" s="494"/>
      <c r="F20" s="199" t="str">
        <f>7!C9</f>
        <v>HMC Büttgen</v>
      </c>
      <c r="G20" s="40"/>
      <c r="H20" s="35"/>
      <c r="I20" s="35"/>
      <c r="J20" s="35"/>
      <c r="K20" s="200">
        <f>7!J9</f>
        <v>88</v>
      </c>
    </row>
    <row r="21" spans="1:11" ht="20.25">
      <c r="A21" s="35"/>
      <c r="B21" s="204"/>
      <c r="C21" s="494" t="str">
        <f>7!B10</f>
        <v>Eilert, Norbert</v>
      </c>
      <c r="D21" s="494"/>
      <c r="E21" s="494"/>
      <c r="F21" s="199" t="str">
        <f>7!C10</f>
        <v>BGV Bergisch Land</v>
      </c>
      <c r="G21" s="40"/>
      <c r="H21" s="35"/>
      <c r="I21" s="35"/>
      <c r="J21" s="35"/>
      <c r="K21" s="200">
        <f>7!J10</f>
        <v>91</v>
      </c>
    </row>
    <row r="22" spans="1:11" ht="20.25">
      <c r="A22" s="35"/>
      <c r="B22" s="204"/>
      <c r="C22" s="494" t="str">
        <f>7!B11</f>
        <v>Becker, Gerd</v>
      </c>
      <c r="D22" s="494"/>
      <c r="E22" s="494"/>
      <c r="F22" s="199" t="str">
        <f>7!C11</f>
        <v>HMC Büttgen</v>
      </c>
      <c r="G22" s="40"/>
      <c r="H22" s="35"/>
      <c r="I22" s="35"/>
      <c r="J22" s="35"/>
      <c r="K22" s="200">
        <f>7!J11</f>
        <v>91</v>
      </c>
    </row>
    <row r="23" spans="1:11" ht="20.25">
      <c r="A23" s="35"/>
      <c r="B23" s="204"/>
      <c r="C23" s="494" t="str">
        <f>7!B12</f>
        <v>Bublitz, Wolf</v>
      </c>
      <c r="D23" s="494"/>
      <c r="E23" s="494"/>
      <c r="F23" s="199" t="str">
        <f>7!C12</f>
        <v>BGSC Bochum</v>
      </c>
      <c r="G23" s="40"/>
      <c r="H23" s="35"/>
      <c r="I23" s="35"/>
      <c r="J23" s="35"/>
      <c r="K23" s="200">
        <f>7!J12</f>
        <v>92</v>
      </c>
    </row>
    <row r="24" spans="1:11" ht="20.25">
      <c r="A24" s="35"/>
      <c r="B24" s="204"/>
      <c r="C24" s="494" t="str">
        <f>7!B13</f>
        <v>Schöbel, Manfred</v>
      </c>
      <c r="D24" s="494"/>
      <c r="E24" s="494"/>
      <c r="F24" s="199" t="str">
        <f>7!C13</f>
        <v>HMC Büttgen</v>
      </c>
      <c r="G24" s="40"/>
      <c r="H24" s="35"/>
      <c r="I24" s="35"/>
      <c r="J24" s="35"/>
      <c r="K24" s="200">
        <f>7!J13</f>
        <v>93</v>
      </c>
    </row>
    <row r="25" spans="1:11" ht="20.25">
      <c r="A25" s="35"/>
      <c r="B25" s="204"/>
      <c r="C25" s="494" t="str">
        <f>7!B14</f>
        <v>Adam, Herbert</v>
      </c>
      <c r="D25" s="494"/>
      <c r="E25" s="494"/>
      <c r="F25" s="199" t="str">
        <f>7!C14</f>
        <v>MSK Neheim-Hüsten</v>
      </c>
      <c r="G25" s="202"/>
      <c r="H25" s="103"/>
      <c r="I25" s="103"/>
      <c r="J25" s="103"/>
      <c r="K25" s="200">
        <f>7!J14</f>
        <v>93</v>
      </c>
    </row>
    <row r="26" spans="1:11" ht="20.25">
      <c r="A26" s="35"/>
      <c r="B26" s="204"/>
      <c r="C26" s="493"/>
      <c r="D26" s="493"/>
      <c r="E26" s="493"/>
      <c r="F26" s="201"/>
      <c r="G26" s="202"/>
      <c r="H26" s="103"/>
      <c r="I26" s="103"/>
      <c r="J26" s="103"/>
      <c r="K26" s="103"/>
    </row>
    <row r="27" spans="1:11" ht="12.75">
      <c r="A27" s="35"/>
      <c r="B27" s="204"/>
      <c r="C27" s="35" t="s">
        <v>406</v>
      </c>
      <c r="D27" s="35"/>
      <c r="E27" s="35"/>
      <c r="F27" s="490" t="s">
        <v>468</v>
      </c>
      <c r="G27" s="35"/>
      <c r="H27" s="35"/>
      <c r="I27" s="35"/>
      <c r="J27" s="35"/>
      <c r="K27" s="460"/>
    </row>
    <row r="28" spans="1:11" ht="18" customHeight="1">
      <c r="A28" s="35"/>
      <c r="B28" s="204"/>
      <c r="C28" s="35" t="s">
        <v>469</v>
      </c>
      <c r="D28" s="35"/>
      <c r="E28" s="35"/>
      <c r="F28" s="35" t="s">
        <v>470</v>
      </c>
      <c r="G28" s="35"/>
      <c r="H28" s="35"/>
      <c r="I28" s="35"/>
      <c r="J28" s="35"/>
      <c r="K28" s="35"/>
    </row>
    <row r="29" spans="1:12" ht="28.5" customHeight="1">
      <c r="A29" s="41" t="s">
        <v>9</v>
      </c>
      <c r="B29" s="226"/>
      <c r="C29" s="41"/>
      <c r="D29" s="41" t="s">
        <v>10</v>
      </c>
      <c r="E29" s="240"/>
      <c r="F29" s="41" t="s">
        <v>443</v>
      </c>
      <c r="G29" s="41"/>
      <c r="H29" s="41"/>
      <c r="I29" s="41"/>
      <c r="J29" s="41"/>
      <c r="K29" s="41" t="s">
        <v>333</v>
      </c>
      <c r="L29" s="32"/>
    </row>
    <row r="30" spans="1:12" ht="20.25">
      <c r="A30" s="227"/>
      <c r="B30" s="228"/>
      <c r="C30" s="41"/>
      <c r="D30" s="41" t="s">
        <v>11</v>
      </c>
      <c r="E30" s="240"/>
      <c r="F30" s="41" t="s">
        <v>437</v>
      </c>
      <c r="G30" s="41"/>
      <c r="H30" s="41"/>
      <c r="I30" s="41"/>
      <c r="J30" s="41"/>
      <c r="K30" s="41" t="s">
        <v>175</v>
      </c>
      <c r="L30" s="32"/>
    </row>
    <row r="31" spans="1:12" ht="20.25">
      <c r="A31" s="227"/>
      <c r="B31" s="228"/>
      <c r="C31" s="41"/>
      <c r="D31" s="41" t="s">
        <v>11</v>
      </c>
      <c r="E31" s="240"/>
      <c r="F31" s="41" t="s">
        <v>444</v>
      </c>
      <c r="G31" s="41"/>
      <c r="H31" s="41"/>
      <c r="I31" s="41"/>
      <c r="J31" s="41"/>
      <c r="K31" s="41" t="s">
        <v>334</v>
      </c>
      <c r="L31" s="32"/>
    </row>
    <row r="32" spans="1:12" ht="9" customHeight="1">
      <c r="A32" s="41"/>
      <c r="B32" s="226"/>
      <c r="C32" s="41"/>
      <c r="D32" s="41"/>
      <c r="E32" s="240"/>
      <c r="F32" s="41"/>
      <c r="G32" s="41"/>
      <c r="H32" s="41"/>
      <c r="I32" s="41"/>
      <c r="J32" s="41"/>
      <c r="K32" s="41"/>
      <c r="L32" s="32"/>
    </row>
    <row r="33" spans="1:12" ht="20.25">
      <c r="A33" s="227"/>
      <c r="B33" s="228"/>
      <c r="C33" s="41"/>
      <c r="D33" s="41" t="s">
        <v>12</v>
      </c>
      <c r="E33" s="240"/>
      <c r="F33" s="41"/>
      <c r="G33" s="41"/>
      <c r="H33" s="41"/>
      <c r="I33" s="41"/>
      <c r="J33" s="41"/>
      <c r="K33" s="41"/>
      <c r="L33" s="32"/>
    </row>
    <row r="34" spans="1:12" ht="8.25" customHeight="1">
      <c r="A34" s="41"/>
      <c r="B34" s="226"/>
      <c r="C34" s="41"/>
      <c r="D34" s="41"/>
      <c r="E34" s="41"/>
      <c r="F34" s="41"/>
      <c r="G34" s="41"/>
      <c r="H34" s="41"/>
      <c r="I34" s="41"/>
      <c r="J34" s="41"/>
      <c r="K34" s="41"/>
      <c r="L34" s="32"/>
    </row>
    <row r="35" spans="1:12" ht="20.25">
      <c r="A35" s="41" t="s">
        <v>13</v>
      </c>
      <c r="B35" s="226"/>
      <c r="C35" s="41"/>
      <c r="D35" s="240"/>
      <c r="E35" s="41"/>
      <c r="F35" s="41" t="s">
        <v>471</v>
      </c>
      <c r="G35" s="41"/>
      <c r="H35" s="41"/>
      <c r="I35" s="41"/>
      <c r="J35" s="41"/>
      <c r="K35" s="41" t="s">
        <v>189</v>
      </c>
      <c r="L35" s="32"/>
    </row>
    <row r="36" spans="1:12" ht="12.75">
      <c r="A36" s="42"/>
      <c r="B36" s="216"/>
      <c r="C36" s="42"/>
      <c r="D36" s="42"/>
      <c r="E36" s="42"/>
      <c r="F36" s="42"/>
      <c r="G36" s="42"/>
      <c r="H36" s="42"/>
      <c r="I36" s="42"/>
      <c r="J36" s="42"/>
      <c r="K36" s="42"/>
      <c r="L36" s="33"/>
    </row>
    <row r="37" spans="1:12" ht="12.75">
      <c r="A37" s="42"/>
      <c r="B37" s="216"/>
      <c r="C37" s="42"/>
      <c r="D37" s="42"/>
      <c r="E37" s="42"/>
      <c r="F37" s="42"/>
      <c r="G37" s="42"/>
      <c r="H37" s="42"/>
      <c r="I37" s="42"/>
      <c r="J37" s="42"/>
      <c r="K37" s="42"/>
      <c r="L37" s="33"/>
    </row>
    <row r="38" spans="1:12" ht="21" customHeight="1">
      <c r="A38" s="495" t="s">
        <v>6</v>
      </c>
      <c r="B38" s="495"/>
      <c r="C38" s="495"/>
      <c r="D38" s="495"/>
      <c r="E38" s="221"/>
      <c r="F38" s="221"/>
      <c r="G38" s="221"/>
      <c r="H38" s="221"/>
      <c r="I38" s="221"/>
      <c r="J38" s="221"/>
      <c r="K38" s="221"/>
      <c r="L38" s="33"/>
    </row>
    <row r="39" spans="1:12" ht="20.25" customHeight="1">
      <c r="A39" s="496"/>
      <c r="B39" s="496"/>
      <c r="C39" s="496"/>
      <c r="D39" s="496"/>
      <c r="E39" s="500" t="s">
        <v>445</v>
      </c>
      <c r="F39" s="500"/>
      <c r="G39" s="500"/>
      <c r="H39" s="500"/>
      <c r="I39" s="500"/>
      <c r="J39" s="500"/>
      <c r="K39" s="500"/>
      <c r="L39" s="33"/>
    </row>
    <row r="40" spans="1:12" ht="22.5" customHeight="1">
      <c r="A40" s="496" t="s">
        <v>438</v>
      </c>
      <c r="B40" s="496"/>
      <c r="C40" s="496"/>
      <c r="D40" s="496"/>
      <c r="E40" s="501" t="s">
        <v>446</v>
      </c>
      <c r="F40" s="500"/>
      <c r="G40" s="500"/>
      <c r="H40" s="500"/>
      <c r="I40" s="500"/>
      <c r="J40" s="500"/>
      <c r="K40" s="500"/>
      <c r="L40" s="33"/>
    </row>
    <row r="41" spans="1:12" ht="10.5" customHeight="1">
      <c r="A41" s="496"/>
      <c r="B41" s="496"/>
      <c r="C41" s="496"/>
      <c r="D41" s="496"/>
      <c r="E41" s="500"/>
      <c r="F41" s="500"/>
      <c r="G41" s="500"/>
      <c r="H41" s="500"/>
      <c r="I41" s="500"/>
      <c r="J41" s="500"/>
      <c r="K41" s="500"/>
      <c r="L41" s="34"/>
    </row>
    <row r="42" spans="1:12" ht="12.75">
      <c r="A42" s="42"/>
      <c r="B42" s="216"/>
      <c r="C42" s="42"/>
      <c r="D42" s="42"/>
      <c r="E42" s="42"/>
      <c r="F42" s="42"/>
      <c r="G42" s="42"/>
      <c r="H42" s="42"/>
      <c r="I42" s="42"/>
      <c r="J42" s="42"/>
      <c r="K42" s="42"/>
      <c r="L42" s="33"/>
    </row>
    <row r="43" spans="1:12" ht="12.75" customHeight="1">
      <c r="A43" s="205"/>
      <c r="B43" s="220"/>
      <c r="C43" s="103"/>
      <c r="D43" s="221"/>
      <c r="E43" s="221"/>
      <c r="F43" s="221"/>
      <c r="G43" s="402"/>
      <c r="H43" s="221"/>
      <c r="I43" s="221"/>
      <c r="J43" s="221"/>
      <c r="K43" s="221"/>
      <c r="L43" s="33"/>
    </row>
    <row r="44" spans="1:12" ht="12.75" customHeight="1">
      <c r="A44" s="239"/>
      <c r="B44" s="235"/>
      <c r="C44" s="35"/>
      <c r="D44" s="42"/>
      <c r="E44" s="42"/>
      <c r="F44" s="42"/>
      <c r="G44" s="42"/>
      <c r="H44" s="42"/>
      <c r="I44" s="42"/>
      <c r="J44" s="42"/>
      <c r="K44" s="42"/>
      <c r="L44" s="33"/>
    </row>
    <row r="45" spans="1:12" ht="15">
      <c r="A45" s="455" t="s">
        <v>7</v>
      </c>
      <c r="B45" s="456"/>
      <c r="C45" s="455"/>
      <c r="D45" s="455"/>
      <c r="E45" s="42" t="s">
        <v>401</v>
      </c>
      <c r="F45" s="42"/>
      <c r="G45" s="459">
        <v>41427</v>
      </c>
      <c r="H45" s="459"/>
      <c r="I45" s="42"/>
      <c r="J45" s="42"/>
      <c r="K45" s="42"/>
      <c r="L45" s="33"/>
    </row>
    <row r="46" spans="1:11" ht="12.75">
      <c r="A46" s="35"/>
      <c r="B46" s="204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5">
      <c r="A47" s="43" t="s">
        <v>8</v>
      </c>
      <c r="B47" s="217"/>
      <c r="C47" s="35"/>
      <c r="D47" s="43"/>
      <c r="E47" s="35"/>
      <c r="F47" s="35"/>
      <c r="G47" s="35"/>
      <c r="H47" s="35"/>
      <c r="I47" s="35"/>
      <c r="J47" s="35"/>
      <c r="K47" s="35"/>
    </row>
  </sheetData>
  <sheetProtection/>
  <mergeCells count="18">
    <mergeCell ref="E41:K41"/>
    <mergeCell ref="A39:D39"/>
    <mergeCell ref="A41:D41"/>
    <mergeCell ref="A1:K1"/>
    <mergeCell ref="A2:K2"/>
    <mergeCell ref="A3:K3"/>
    <mergeCell ref="C19:E19"/>
    <mergeCell ref="C20:E20"/>
    <mergeCell ref="C21:E21"/>
    <mergeCell ref="C22:E22"/>
    <mergeCell ref="E39:K39"/>
    <mergeCell ref="E40:K40"/>
    <mergeCell ref="C26:E26"/>
    <mergeCell ref="C25:E25"/>
    <mergeCell ref="C23:E23"/>
    <mergeCell ref="C24:E24"/>
    <mergeCell ref="A38:D38"/>
    <mergeCell ref="A40:D4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H96"/>
  <sheetViews>
    <sheetView zoomScalePageLayoutView="0" workbookViewId="0" topLeftCell="A1">
      <pane ySplit="1" topLeftCell="A2" activePane="bottomLeft" state="frozen"/>
      <selection pane="topLeft" activeCell="F42" sqref="F42"/>
      <selection pane="bottomLeft" activeCell="A2" sqref="A2"/>
    </sheetView>
  </sheetViews>
  <sheetFormatPr defaultColWidth="11.421875" defaultRowHeight="12.75"/>
  <cols>
    <col min="1" max="1" width="6.28125" style="122" customWidth="1"/>
    <col min="2" max="2" width="6.00390625" style="103" bestFit="1" customWidth="1"/>
    <col min="3" max="3" width="13.421875" style="103" bestFit="1" customWidth="1"/>
    <col min="4" max="4" width="12.28125" style="103" bestFit="1" customWidth="1"/>
    <col min="5" max="5" width="11.421875" style="122" customWidth="1"/>
    <col min="6" max="6" width="30.421875" style="103" bestFit="1" customWidth="1"/>
    <col min="7" max="7" width="20.7109375" style="103" bestFit="1" customWidth="1"/>
    <col min="8" max="16384" width="11.421875" style="103" customWidth="1"/>
  </cols>
  <sheetData>
    <row r="1" spans="1:8" ht="21" customHeight="1" thickBot="1">
      <c r="A1" s="241"/>
      <c r="B1" s="242" t="s">
        <v>22</v>
      </c>
      <c r="C1" s="242" t="s">
        <v>23</v>
      </c>
      <c r="D1" s="242" t="s">
        <v>24</v>
      </c>
      <c r="E1" s="242" t="s">
        <v>27</v>
      </c>
      <c r="F1" s="242" t="s">
        <v>25</v>
      </c>
      <c r="G1" s="242" t="s">
        <v>26</v>
      </c>
      <c r="H1" s="243" t="s">
        <v>30</v>
      </c>
    </row>
    <row r="2" spans="1:8" ht="12.75">
      <c r="A2" s="286">
        <v>1</v>
      </c>
      <c r="B2" s="287">
        <v>43081</v>
      </c>
      <c r="C2" s="287" t="s">
        <v>214</v>
      </c>
      <c r="D2" s="287" t="s">
        <v>215</v>
      </c>
      <c r="E2" s="288" t="s">
        <v>133</v>
      </c>
      <c r="F2" s="287" t="s">
        <v>162</v>
      </c>
      <c r="G2" s="287" t="str">
        <f aca="true" t="shared" si="0" ref="G2:G33">CONCATENATE(C2,", ",D2)</f>
        <v>Busch, Ingo</v>
      </c>
      <c r="H2" s="289" t="s">
        <v>4</v>
      </c>
    </row>
    <row r="3" spans="1:8" ht="12.75">
      <c r="A3" s="290">
        <v>2</v>
      </c>
      <c r="B3" s="234">
        <v>51818</v>
      </c>
      <c r="C3" s="234" t="s">
        <v>192</v>
      </c>
      <c r="D3" s="234" t="s">
        <v>193</v>
      </c>
      <c r="E3" s="291" t="s">
        <v>133</v>
      </c>
      <c r="F3" s="287" t="s">
        <v>162</v>
      </c>
      <c r="G3" s="234" t="str">
        <f t="shared" si="0"/>
        <v>Dochat, Tobias</v>
      </c>
      <c r="H3" s="292" t="s">
        <v>4</v>
      </c>
    </row>
    <row r="4" spans="1:8" ht="12.75">
      <c r="A4" s="290">
        <v>3</v>
      </c>
      <c r="B4" s="234">
        <v>49368</v>
      </c>
      <c r="C4" s="234" t="s">
        <v>194</v>
      </c>
      <c r="D4" s="234" t="s">
        <v>171</v>
      </c>
      <c r="E4" s="291" t="s">
        <v>195</v>
      </c>
      <c r="F4" s="287" t="s">
        <v>162</v>
      </c>
      <c r="G4" s="234" t="str">
        <f t="shared" si="0"/>
        <v>Eilert, Norbert</v>
      </c>
      <c r="H4" s="292" t="s">
        <v>4</v>
      </c>
    </row>
    <row r="5" spans="1:8" ht="12.75">
      <c r="A5" s="290">
        <v>4</v>
      </c>
      <c r="B5" s="234">
        <v>31150</v>
      </c>
      <c r="C5" s="234" t="s">
        <v>194</v>
      </c>
      <c r="D5" s="234" t="s">
        <v>196</v>
      </c>
      <c r="E5" s="291" t="s">
        <v>133</v>
      </c>
      <c r="F5" s="287" t="s">
        <v>162</v>
      </c>
      <c r="G5" s="234" t="str">
        <f t="shared" si="0"/>
        <v>Eilert, Phillip</v>
      </c>
      <c r="H5" s="292" t="s">
        <v>4</v>
      </c>
    </row>
    <row r="6" spans="1:8" ht="12.75">
      <c r="A6" s="290">
        <v>5</v>
      </c>
      <c r="B6" s="234">
        <v>49367</v>
      </c>
      <c r="C6" s="234" t="s">
        <v>194</v>
      </c>
      <c r="D6" s="234" t="s">
        <v>197</v>
      </c>
      <c r="E6" s="291" t="s">
        <v>198</v>
      </c>
      <c r="F6" s="287" t="s">
        <v>162</v>
      </c>
      <c r="G6" s="234" t="str">
        <f t="shared" si="0"/>
        <v>Eilert, Sigrid</v>
      </c>
      <c r="H6" s="292" t="s">
        <v>4</v>
      </c>
    </row>
    <row r="7" spans="1:8" ht="12.75">
      <c r="A7" s="290">
        <v>6</v>
      </c>
      <c r="B7" s="234">
        <v>40821</v>
      </c>
      <c r="C7" s="234" t="s">
        <v>184</v>
      </c>
      <c r="D7" s="234" t="s">
        <v>199</v>
      </c>
      <c r="E7" s="291" t="s">
        <v>200</v>
      </c>
      <c r="F7" s="287" t="s">
        <v>162</v>
      </c>
      <c r="G7" s="234" t="str">
        <f t="shared" si="0"/>
        <v>Exner, Karin</v>
      </c>
      <c r="H7" s="292" t="s">
        <v>4</v>
      </c>
    </row>
    <row r="8" spans="1:8" ht="12.75">
      <c r="A8" s="290">
        <v>7</v>
      </c>
      <c r="B8" s="234">
        <v>45697</v>
      </c>
      <c r="C8" s="234" t="s">
        <v>201</v>
      </c>
      <c r="D8" s="234" t="s">
        <v>134</v>
      </c>
      <c r="E8" s="291" t="s">
        <v>133</v>
      </c>
      <c r="F8" s="287" t="s">
        <v>162</v>
      </c>
      <c r="G8" s="234" t="str">
        <f t="shared" si="0"/>
        <v>Fellmann, Thomas</v>
      </c>
      <c r="H8" s="292" t="s">
        <v>4</v>
      </c>
    </row>
    <row r="9" spans="1:8" ht="12.75">
      <c r="A9" s="290">
        <v>8</v>
      </c>
      <c r="B9" s="234">
        <v>45502</v>
      </c>
      <c r="C9" s="234" t="s">
        <v>202</v>
      </c>
      <c r="D9" s="234" t="s">
        <v>203</v>
      </c>
      <c r="E9" s="291" t="s">
        <v>185</v>
      </c>
      <c r="F9" s="234" t="s">
        <v>162</v>
      </c>
      <c r="G9" s="234" t="str">
        <f t="shared" si="0"/>
        <v>Grapengeter, Gerno</v>
      </c>
      <c r="H9" s="292" t="s">
        <v>4</v>
      </c>
    </row>
    <row r="10" spans="1:8" ht="12.75">
      <c r="A10" s="290">
        <v>9</v>
      </c>
      <c r="B10" s="234">
        <v>38611</v>
      </c>
      <c r="C10" s="234" t="s">
        <v>204</v>
      </c>
      <c r="D10" s="234" t="s">
        <v>173</v>
      </c>
      <c r="E10" s="291" t="s">
        <v>205</v>
      </c>
      <c r="F10" s="234" t="s">
        <v>162</v>
      </c>
      <c r="G10" s="234" t="str">
        <f t="shared" si="0"/>
        <v>Guddat, Julian</v>
      </c>
      <c r="H10" s="292" t="s">
        <v>4</v>
      </c>
    </row>
    <row r="11" spans="1:8" ht="12.75">
      <c r="A11" s="290">
        <v>10</v>
      </c>
      <c r="B11" s="234">
        <v>29808</v>
      </c>
      <c r="C11" s="234" t="s">
        <v>206</v>
      </c>
      <c r="D11" s="234" t="s">
        <v>207</v>
      </c>
      <c r="E11" s="291" t="s">
        <v>185</v>
      </c>
      <c r="F11" s="234" t="s">
        <v>162</v>
      </c>
      <c r="G11" s="234" t="str">
        <f t="shared" si="0"/>
        <v>Hein, Karsten</v>
      </c>
      <c r="H11" s="292" t="s">
        <v>4</v>
      </c>
    </row>
    <row r="12" spans="1:8" ht="12.75">
      <c r="A12" s="290">
        <v>11</v>
      </c>
      <c r="B12" s="234">
        <v>40003</v>
      </c>
      <c r="C12" s="234" t="s">
        <v>208</v>
      </c>
      <c r="D12" s="234" t="s">
        <v>170</v>
      </c>
      <c r="E12" s="291" t="s">
        <v>133</v>
      </c>
      <c r="F12" s="234" t="s">
        <v>162</v>
      </c>
      <c r="G12" s="234" t="str">
        <f t="shared" si="0"/>
        <v>Jung, Markus</v>
      </c>
      <c r="H12" s="292" t="s">
        <v>4</v>
      </c>
    </row>
    <row r="13" spans="1:8" ht="12.75">
      <c r="A13" s="290">
        <v>12</v>
      </c>
      <c r="B13" s="234">
        <v>61292</v>
      </c>
      <c r="C13" s="234" t="s">
        <v>172</v>
      </c>
      <c r="D13" s="234" t="s">
        <v>209</v>
      </c>
      <c r="E13" s="291" t="s">
        <v>195</v>
      </c>
      <c r="F13" s="234" t="s">
        <v>162</v>
      </c>
      <c r="G13" s="234" t="str">
        <f t="shared" si="0"/>
        <v>Kemsies, Bruno</v>
      </c>
      <c r="H13" s="292" t="s">
        <v>4</v>
      </c>
    </row>
    <row r="14" spans="1:8" ht="12.75">
      <c r="A14" s="290">
        <v>13</v>
      </c>
      <c r="B14" s="234">
        <v>41862</v>
      </c>
      <c r="C14" s="234" t="s">
        <v>172</v>
      </c>
      <c r="D14" s="234" t="s">
        <v>134</v>
      </c>
      <c r="E14" s="291" t="s">
        <v>133</v>
      </c>
      <c r="F14" s="234" t="s">
        <v>162</v>
      </c>
      <c r="G14" s="234" t="str">
        <f t="shared" si="0"/>
        <v>Kemsies, Thomas</v>
      </c>
      <c r="H14" s="292" t="s">
        <v>4</v>
      </c>
    </row>
    <row r="15" spans="1:8" ht="12.75">
      <c r="A15" s="290">
        <v>14</v>
      </c>
      <c r="B15" s="234">
        <v>30858</v>
      </c>
      <c r="C15" s="234" t="s">
        <v>210</v>
      </c>
      <c r="D15" s="234" t="s">
        <v>211</v>
      </c>
      <c r="E15" s="291" t="s">
        <v>133</v>
      </c>
      <c r="F15" s="234" t="s">
        <v>162</v>
      </c>
      <c r="G15" s="234" t="str">
        <f t="shared" si="0"/>
        <v>Mielenz, Jörg</v>
      </c>
      <c r="H15" s="292" t="s">
        <v>4</v>
      </c>
    </row>
    <row r="16" spans="1:8" ht="12.75">
      <c r="A16" s="290">
        <v>15</v>
      </c>
      <c r="B16" s="234">
        <v>38612</v>
      </c>
      <c r="C16" s="234" t="s">
        <v>212</v>
      </c>
      <c r="D16" s="234" t="s">
        <v>213</v>
      </c>
      <c r="E16" s="291" t="s">
        <v>205</v>
      </c>
      <c r="F16" s="234" t="s">
        <v>162</v>
      </c>
      <c r="G16" s="234" t="str">
        <f t="shared" si="0"/>
        <v>Schuster, Felix</v>
      </c>
      <c r="H16" s="292" t="s">
        <v>4</v>
      </c>
    </row>
    <row r="17" spans="1:8" ht="12.75">
      <c r="A17" s="290">
        <v>16</v>
      </c>
      <c r="B17" s="287">
        <v>34566</v>
      </c>
      <c r="C17" s="287" t="s">
        <v>238</v>
      </c>
      <c r="D17" s="287" t="s">
        <v>239</v>
      </c>
      <c r="E17" s="288" t="s">
        <v>133</v>
      </c>
      <c r="F17" s="287" t="s">
        <v>191</v>
      </c>
      <c r="G17" s="287" t="str">
        <f t="shared" si="0"/>
        <v>Bublitz, Wolf</v>
      </c>
      <c r="H17" s="289" t="s">
        <v>175</v>
      </c>
    </row>
    <row r="18" spans="1:8" ht="12.75">
      <c r="A18" s="290">
        <v>17</v>
      </c>
      <c r="B18" s="234">
        <v>43161</v>
      </c>
      <c r="C18" s="234" t="s">
        <v>216</v>
      </c>
      <c r="D18" s="234" t="s">
        <v>217</v>
      </c>
      <c r="E18" s="291" t="s">
        <v>133</v>
      </c>
      <c r="F18" s="452" t="s">
        <v>191</v>
      </c>
      <c r="G18" s="234" t="str">
        <f t="shared" si="0"/>
        <v>Dolleck, Carsten</v>
      </c>
      <c r="H18" s="292" t="s">
        <v>175</v>
      </c>
    </row>
    <row r="19" spans="1:8" ht="12.75">
      <c r="A19" s="290">
        <v>18</v>
      </c>
      <c r="B19" s="234">
        <v>18150</v>
      </c>
      <c r="C19" s="234" t="s">
        <v>241</v>
      </c>
      <c r="D19" s="234" t="s">
        <v>242</v>
      </c>
      <c r="E19" s="291" t="s">
        <v>243</v>
      </c>
      <c r="F19" s="287" t="s">
        <v>191</v>
      </c>
      <c r="G19" s="234" t="str">
        <f t="shared" si="0"/>
        <v>Heilmann, Horst</v>
      </c>
      <c r="H19" s="292" t="s">
        <v>175</v>
      </c>
    </row>
    <row r="20" spans="1:8" ht="12.75">
      <c r="A20" s="290">
        <v>19</v>
      </c>
      <c r="B20" s="234">
        <v>37321</v>
      </c>
      <c r="C20" s="234" t="s">
        <v>240</v>
      </c>
      <c r="D20" s="234" t="s">
        <v>174</v>
      </c>
      <c r="E20" s="291" t="s">
        <v>133</v>
      </c>
      <c r="F20" s="287" t="s">
        <v>191</v>
      </c>
      <c r="G20" s="234" t="str">
        <f t="shared" si="0"/>
        <v>Hellmann, Christian</v>
      </c>
      <c r="H20" s="292" t="s">
        <v>175</v>
      </c>
    </row>
    <row r="21" spans="1:8" ht="12.75">
      <c r="A21" s="290">
        <v>20</v>
      </c>
      <c r="B21" s="234">
        <v>7524</v>
      </c>
      <c r="C21" s="234" t="s">
        <v>231</v>
      </c>
      <c r="D21" s="234" t="s">
        <v>232</v>
      </c>
      <c r="E21" s="291" t="s">
        <v>243</v>
      </c>
      <c r="F21" s="287" t="s">
        <v>191</v>
      </c>
      <c r="G21" s="234" t="str">
        <f t="shared" si="0"/>
        <v>Hufschmidt, Klaus</v>
      </c>
      <c r="H21" s="292" t="s">
        <v>175</v>
      </c>
    </row>
    <row r="22" spans="1:8" ht="12.75">
      <c r="A22" s="290">
        <v>21</v>
      </c>
      <c r="B22" s="234">
        <v>43158</v>
      </c>
      <c r="C22" s="234" t="s">
        <v>218</v>
      </c>
      <c r="D22" s="234" t="s">
        <v>215</v>
      </c>
      <c r="E22" s="291" t="s">
        <v>133</v>
      </c>
      <c r="F22" s="452" t="s">
        <v>191</v>
      </c>
      <c r="G22" s="234" t="str">
        <f t="shared" si="0"/>
        <v>Jablonowski, Ingo</v>
      </c>
      <c r="H22" s="292" t="s">
        <v>175</v>
      </c>
    </row>
    <row r="23" spans="1:8" ht="12.75">
      <c r="A23" s="290">
        <v>22</v>
      </c>
      <c r="B23" s="234">
        <v>37998</v>
      </c>
      <c r="C23" s="234" t="s">
        <v>219</v>
      </c>
      <c r="D23" s="234" t="s">
        <v>220</v>
      </c>
      <c r="E23" s="291" t="s">
        <v>221</v>
      </c>
      <c r="F23" s="452" t="s">
        <v>191</v>
      </c>
      <c r="G23" s="234" t="str">
        <f t="shared" si="0"/>
        <v>Kurtz, Patrick</v>
      </c>
      <c r="H23" s="292" t="s">
        <v>175</v>
      </c>
    </row>
    <row r="24" spans="1:8" ht="12.75">
      <c r="A24" s="290">
        <v>23</v>
      </c>
      <c r="B24" s="234">
        <v>48696</v>
      </c>
      <c r="C24" s="234" t="s">
        <v>222</v>
      </c>
      <c r="D24" s="234" t="s">
        <v>223</v>
      </c>
      <c r="E24" s="291" t="s">
        <v>133</v>
      </c>
      <c r="F24" s="452" t="s">
        <v>191</v>
      </c>
      <c r="G24" s="234" t="str">
        <f t="shared" si="0"/>
        <v>Legisa, Valentino</v>
      </c>
      <c r="H24" s="292" t="s">
        <v>175</v>
      </c>
    </row>
    <row r="25" spans="1:8" ht="12.75">
      <c r="A25" s="290">
        <v>24</v>
      </c>
      <c r="B25" s="234">
        <v>45633</v>
      </c>
      <c r="C25" s="234" t="s">
        <v>224</v>
      </c>
      <c r="D25" s="234" t="s">
        <v>135</v>
      </c>
      <c r="E25" s="291" t="s">
        <v>185</v>
      </c>
      <c r="F25" s="452" t="s">
        <v>191</v>
      </c>
      <c r="G25" s="234" t="str">
        <f t="shared" si="0"/>
        <v>Löhr, Michael</v>
      </c>
      <c r="H25" s="292" t="s">
        <v>175</v>
      </c>
    </row>
    <row r="26" spans="1:8" ht="12.75">
      <c r="A26" s="290">
        <v>25</v>
      </c>
      <c r="B26" s="234">
        <v>45049</v>
      </c>
      <c r="C26" s="234" t="s">
        <v>225</v>
      </c>
      <c r="D26" s="234" t="s">
        <v>226</v>
      </c>
      <c r="E26" s="291" t="s">
        <v>133</v>
      </c>
      <c r="F26" s="293" t="s">
        <v>191</v>
      </c>
      <c r="G26" s="234" t="str">
        <f t="shared" si="0"/>
        <v>Nebe, Dirk</v>
      </c>
      <c r="H26" s="292" t="s">
        <v>175</v>
      </c>
    </row>
    <row r="27" spans="1:8" ht="12.75">
      <c r="A27" s="290">
        <v>26</v>
      </c>
      <c r="B27" s="234">
        <v>37643</v>
      </c>
      <c r="C27" s="234" t="s">
        <v>227</v>
      </c>
      <c r="D27" s="234" t="s">
        <v>228</v>
      </c>
      <c r="E27" s="291" t="s">
        <v>221</v>
      </c>
      <c r="F27" s="234" t="s">
        <v>191</v>
      </c>
      <c r="G27" s="234" t="str">
        <f t="shared" si="0"/>
        <v>Ossadnik, William</v>
      </c>
      <c r="H27" s="292" t="s">
        <v>175</v>
      </c>
    </row>
    <row r="28" spans="1:8" ht="12.75">
      <c r="A28" s="290">
        <v>27</v>
      </c>
      <c r="B28" s="234">
        <v>38279</v>
      </c>
      <c r="C28" s="234" t="s">
        <v>229</v>
      </c>
      <c r="D28" s="234" t="s">
        <v>230</v>
      </c>
      <c r="E28" s="291" t="s">
        <v>185</v>
      </c>
      <c r="F28" s="234" t="s">
        <v>191</v>
      </c>
      <c r="G28" s="234" t="str">
        <f t="shared" si="0"/>
        <v>Pipke, Matthias</v>
      </c>
      <c r="H28" s="292" t="s">
        <v>175</v>
      </c>
    </row>
    <row r="29" spans="1:8" ht="12.75">
      <c r="A29" s="290">
        <v>28</v>
      </c>
      <c r="B29" s="234">
        <v>36776</v>
      </c>
      <c r="C29" s="234" t="s">
        <v>236</v>
      </c>
      <c r="D29" s="234" t="s">
        <v>237</v>
      </c>
      <c r="E29" s="291" t="s">
        <v>133</v>
      </c>
      <c r="F29" s="234" t="s">
        <v>191</v>
      </c>
      <c r="G29" s="234" t="str">
        <f t="shared" si="0"/>
        <v>Pöppe, Fabian</v>
      </c>
      <c r="H29" s="292" t="s">
        <v>175</v>
      </c>
    </row>
    <row r="30" spans="1:8" ht="12.75">
      <c r="A30" s="290">
        <v>29</v>
      </c>
      <c r="B30" s="234">
        <v>46180</v>
      </c>
      <c r="C30" s="234" t="s">
        <v>234</v>
      </c>
      <c r="D30" s="234" t="s">
        <v>235</v>
      </c>
      <c r="E30" s="291" t="s">
        <v>133</v>
      </c>
      <c r="F30" s="234" t="s">
        <v>191</v>
      </c>
      <c r="G30" s="234" t="str">
        <f t="shared" si="0"/>
        <v>Steffen, Paul</v>
      </c>
      <c r="H30" s="292" t="s">
        <v>175</v>
      </c>
    </row>
    <row r="31" spans="1:8" ht="12.75">
      <c r="A31" s="290">
        <v>30</v>
      </c>
      <c r="B31" s="234">
        <v>37046</v>
      </c>
      <c r="C31" s="234" t="s">
        <v>261</v>
      </c>
      <c r="D31" s="234" t="s">
        <v>262</v>
      </c>
      <c r="E31" s="291" t="s">
        <v>252</v>
      </c>
      <c r="F31" s="293" t="s">
        <v>246</v>
      </c>
      <c r="G31" s="234" t="str">
        <f t="shared" si="0"/>
        <v>Ahrentropp, Mabel</v>
      </c>
      <c r="H31" s="292" t="s">
        <v>189</v>
      </c>
    </row>
    <row r="32" spans="1:8" ht="12.75">
      <c r="A32" s="290">
        <v>31</v>
      </c>
      <c r="B32" s="234">
        <v>23924</v>
      </c>
      <c r="C32" s="234" t="s">
        <v>244</v>
      </c>
      <c r="D32" s="234" t="s">
        <v>245</v>
      </c>
      <c r="E32" s="291" t="s">
        <v>233</v>
      </c>
      <c r="F32" s="234" t="s">
        <v>246</v>
      </c>
      <c r="G32" s="234" t="str">
        <f t="shared" si="0"/>
        <v>Becker, Gerd</v>
      </c>
      <c r="H32" s="292" t="s">
        <v>189</v>
      </c>
    </row>
    <row r="33" spans="1:8" ht="12.75">
      <c r="A33" s="290">
        <v>32</v>
      </c>
      <c r="B33" s="234">
        <v>23923</v>
      </c>
      <c r="C33" s="234" t="s">
        <v>247</v>
      </c>
      <c r="D33" s="234" t="s">
        <v>248</v>
      </c>
      <c r="E33" s="291" t="s">
        <v>233</v>
      </c>
      <c r="F33" s="234" t="s">
        <v>246</v>
      </c>
      <c r="G33" s="234" t="str">
        <f t="shared" si="0"/>
        <v>Efinger, Helmut</v>
      </c>
      <c r="H33" s="292" t="s">
        <v>189</v>
      </c>
    </row>
    <row r="34" spans="1:8" ht="12.75">
      <c r="A34" s="290">
        <v>33</v>
      </c>
      <c r="B34" s="234">
        <v>38528</v>
      </c>
      <c r="C34" s="234" t="s">
        <v>249</v>
      </c>
      <c r="D34" s="234" t="s">
        <v>170</v>
      </c>
      <c r="E34" s="291" t="s">
        <v>133</v>
      </c>
      <c r="F34" s="234" t="s">
        <v>246</v>
      </c>
      <c r="G34" s="234" t="str">
        <f aca="true" t="shared" si="1" ref="G34:G65">CONCATENATE(C34,", ",D34)</f>
        <v>Faßbender, Markus</v>
      </c>
      <c r="H34" s="292" t="s">
        <v>189</v>
      </c>
    </row>
    <row r="35" spans="1:8" ht="12.75">
      <c r="A35" s="290">
        <v>34</v>
      </c>
      <c r="B35" s="234">
        <v>65839</v>
      </c>
      <c r="C35" s="234" t="s">
        <v>250</v>
      </c>
      <c r="D35" s="234" t="s">
        <v>251</v>
      </c>
      <c r="E35" s="291" t="s">
        <v>252</v>
      </c>
      <c r="F35" s="234" t="s">
        <v>246</v>
      </c>
      <c r="G35" s="234" t="str">
        <f t="shared" si="1"/>
        <v>Friedrich, Melanie</v>
      </c>
      <c r="H35" s="292" t="s">
        <v>189</v>
      </c>
    </row>
    <row r="36" spans="1:8" ht="12.75">
      <c r="A36" s="290">
        <v>35</v>
      </c>
      <c r="B36" s="234">
        <v>35346</v>
      </c>
      <c r="C36" s="234" t="s">
        <v>253</v>
      </c>
      <c r="D36" s="234" t="s">
        <v>403</v>
      </c>
      <c r="E36" s="291" t="s">
        <v>133</v>
      </c>
      <c r="F36" s="234" t="s">
        <v>246</v>
      </c>
      <c r="G36" s="234" t="str">
        <f t="shared" si="1"/>
        <v>Haubeil, Jan</v>
      </c>
      <c r="H36" s="292" t="s">
        <v>189</v>
      </c>
    </row>
    <row r="37" spans="1:8" ht="12.75">
      <c r="A37" s="290">
        <v>36</v>
      </c>
      <c r="B37" s="234">
        <v>47485</v>
      </c>
      <c r="C37" s="234" t="s">
        <v>253</v>
      </c>
      <c r="D37" s="234" t="s">
        <v>254</v>
      </c>
      <c r="E37" s="291" t="s">
        <v>243</v>
      </c>
      <c r="F37" s="234" t="s">
        <v>246</v>
      </c>
      <c r="G37" s="234" t="str">
        <f t="shared" si="1"/>
        <v>Haubeil, Reinhard</v>
      </c>
      <c r="H37" s="292" t="s">
        <v>189</v>
      </c>
    </row>
    <row r="38" spans="1:8" ht="12.75">
      <c r="A38" s="290">
        <v>37</v>
      </c>
      <c r="B38" s="234">
        <v>36856</v>
      </c>
      <c r="C38" s="234" t="s">
        <v>255</v>
      </c>
      <c r="D38" s="234" t="s">
        <v>256</v>
      </c>
      <c r="E38" s="291" t="s">
        <v>133</v>
      </c>
      <c r="F38" s="234" t="s">
        <v>246</v>
      </c>
      <c r="G38" s="234" t="str">
        <f t="shared" si="1"/>
        <v>Krumm, Kai</v>
      </c>
      <c r="H38" s="292" t="s">
        <v>189</v>
      </c>
    </row>
    <row r="39" spans="1:8" ht="12.75">
      <c r="A39" s="290">
        <v>38</v>
      </c>
      <c r="B39" s="234">
        <v>37048</v>
      </c>
      <c r="C39" s="234" t="s">
        <v>257</v>
      </c>
      <c r="D39" s="234" t="s">
        <v>258</v>
      </c>
      <c r="E39" s="291" t="s">
        <v>233</v>
      </c>
      <c r="F39" s="293" t="s">
        <v>246</v>
      </c>
      <c r="G39" s="234" t="str">
        <f t="shared" si="1"/>
        <v>Schöbel, Manfred</v>
      </c>
      <c r="H39" s="292" t="s">
        <v>189</v>
      </c>
    </row>
    <row r="40" spans="1:8" ht="12.75">
      <c r="A40" s="290">
        <v>39</v>
      </c>
      <c r="B40" s="234">
        <v>37893</v>
      </c>
      <c r="C40" s="234" t="s">
        <v>259</v>
      </c>
      <c r="D40" s="234" t="s">
        <v>260</v>
      </c>
      <c r="E40" s="291" t="s">
        <v>133</v>
      </c>
      <c r="F40" s="293" t="s">
        <v>246</v>
      </c>
      <c r="G40" s="234" t="str">
        <f t="shared" si="1"/>
        <v>Wieser, Rene</v>
      </c>
      <c r="H40" s="292" t="s">
        <v>189</v>
      </c>
    </row>
    <row r="41" spans="1:8" ht="12.75">
      <c r="A41" s="290">
        <v>40</v>
      </c>
      <c r="B41" s="234">
        <v>45272</v>
      </c>
      <c r="C41" s="234" t="s">
        <v>273</v>
      </c>
      <c r="D41" s="234" t="s">
        <v>274</v>
      </c>
      <c r="E41" s="291" t="s">
        <v>233</v>
      </c>
      <c r="F41" s="234" t="s">
        <v>265</v>
      </c>
      <c r="G41" s="234" t="str">
        <f t="shared" si="1"/>
        <v>Ebert, Alfred</v>
      </c>
      <c r="H41" s="292" t="s">
        <v>333</v>
      </c>
    </row>
    <row r="42" spans="1:8" ht="12.75">
      <c r="A42" s="290">
        <v>41</v>
      </c>
      <c r="B42" s="234">
        <v>62626</v>
      </c>
      <c r="C42" s="234" t="s">
        <v>281</v>
      </c>
      <c r="D42" s="234" t="s">
        <v>282</v>
      </c>
      <c r="E42" s="291" t="s">
        <v>283</v>
      </c>
      <c r="F42" s="234" t="s">
        <v>265</v>
      </c>
      <c r="G42" s="234" t="str">
        <f t="shared" si="1"/>
        <v>Hainz, Christa</v>
      </c>
      <c r="H42" s="292" t="s">
        <v>333</v>
      </c>
    </row>
    <row r="43" spans="1:8" ht="12.75">
      <c r="A43" s="290">
        <v>42</v>
      </c>
      <c r="B43" s="234">
        <v>38016</v>
      </c>
      <c r="C43" s="234" t="s">
        <v>271</v>
      </c>
      <c r="D43" s="234" t="s">
        <v>272</v>
      </c>
      <c r="E43" s="291" t="s">
        <v>133</v>
      </c>
      <c r="F43" s="293" t="s">
        <v>265</v>
      </c>
      <c r="G43" s="234" t="str">
        <f t="shared" si="1"/>
        <v>Hansen, Pascal</v>
      </c>
      <c r="H43" s="292" t="s">
        <v>333</v>
      </c>
    </row>
    <row r="44" spans="1:8" ht="12.75">
      <c r="A44" s="290">
        <v>43</v>
      </c>
      <c r="B44" s="234">
        <v>40538</v>
      </c>
      <c r="C44" s="234" t="s">
        <v>263</v>
      </c>
      <c r="D44" s="234" t="s">
        <v>264</v>
      </c>
      <c r="E44" s="291" t="s">
        <v>233</v>
      </c>
      <c r="F44" s="293" t="s">
        <v>265</v>
      </c>
      <c r="G44" s="234" t="str">
        <f t="shared" si="1"/>
        <v>Hoose, Wilfried</v>
      </c>
      <c r="H44" s="292" t="s">
        <v>333</v>
      </c>
    </row>
    <row r="45" spans="1:8" ht="12.75">
      <c r="A45" s="290">
        <v>44</v>
      </c>
      <c r="B45" s="234">
        <v>46612</v>
      </c>
      <c r="C45" s="234" t="s">
        <v>266</v>
      </c>
      <c r="D45" s="234" t="s">
        <v>267</v>
      </c>
      <c r="E45" s="291" t="s">
        <v>243</v>
      </c>
      <c r="F45" s="293" t="s">
        <v>265</v>
      </c>
      <c r="G45" s="234" t="str">
        <f t="shared" si="1"/>
        <v>Höpner, Peter</v>
      </c>
      <c r="H45" s="292" t="s">
        <v>333</v>
      </c>
    </row>
    <row r="46" spans="1:8" ht="12.75">
      <c r="A46" s="290">
        <v>45</v>
      </c>
      <c r="B46" s="234">
        <v>35890</v>
      </c>
      <c r="C46" s="234" t="s">
        <v>286</v>
      </c>
      <c r="D46" s="234" t="s">
        <v>280</v>
      </c>
      <c r="E46" s="291" t="s">
        <v>243</v>
      </c>
      <c r="F46" s="234" t="s">
        <v>265</v>
      </c>
      <c r="G46" s="234" t="str">
        <f t="shared" si="1"/>
        <v>Krüger, Siegfried</v>
      </c>
      <c r="H46" s="292" t="s">
        <v>333</v>
      </c>
    </row>
    <row r="47" spans="1:8" ht="12.75">
      <c r="A47" s="290">
        <v>46</v>
      </c>
      <c r="B47" s="234">
        <v>4124</v>
      </c>
      <c r="C47" s="234" t="s">
        <v>279</v>
      </c>
      <c r="D47" s="234" t="s">
        <v>280</v>
      </c>
      <c r="E47" s="291" t="s">
        <v>243</v>
      </c>
      <c r="F47" s="234" t="s">
        <v>265</v>
      </c>
      <c r="G47" s="287" t="str">
        <f t="shared" si="1"/>
        <v>Meier, Siegfried</v>
      </c>
      <c r="H47" s="289" t="s">
        <v>333</v>
      </c>
    </row>
    <row r="48" spans="1:8" ht="12.75">
      <c r="A48" s="290">
        <v>47</v>
      </c>
      <c r="B48" s="234">
        <v>25840</v>
      </c>
      <c r="C48" s="234" t="s">
        <v>268</v>
      </c>
      <c r="D48" s="234" t="s">
        <v>269</v>
      </c>
      <c r="E48" s="291" t="s">
        <v>270</v>
      </c>
      <c r="F48" s="293" t="s">
        <v>265</v>
      </c>
      <c r="G48" s="234" t="str">
        <f t="shared" si="1"/>
        <v>Morgenstern, Angela</v>
      </c>
      <c r="H48" s="292" t="s">
        <v>333</v>
      </c>
    </row>
    <row r="49" spans="1:8" ht="12.75">
      <c r="A49" s="290">
        <v>48</v>
      </c>
      <c r="B49" s="234">
        <v>6208</v>
      </c>
      <c r="C49" s="234" t="s">
        <v>277</v>
      </c>
      <c r="D49" s="234" t="s">
        <v>278</v>
      </c>
      <c r="E49" s="291" t="s">
        <v>243</v>
      </c>
      <c r="F49" s="234" t="s">
        <v>265</v>
      </c>
      <c r="G49" s="234" t="str">
        <f t="shared" si="1"/>
        <v>Reh, Bernd</v>
      </c>
      <c r="H49" s="292" t="s">
        <v>333</v>
      </c>
    </row>
    <row r="50" spans="1:8" ht="12.75">
      <c r="A50" s="290">
        <v>49</v>
      </c>
      <c r="B50" s="287">
        <v>33949</v>
      </c>
      <c r="C50" s="287" t="s">
        <v>275</v>
      </c>
      <c r="D50" s="287" t="s">
        <v>276</v>
      </c>
      <c r="E50" s="288" t="s">
        <v>133</v>
      </c>
      <c r="F50" s="234" t="s">
        <v>265</v>
      </c>
      <c r="G50" s="234" t="str">
        <f t="shared" si="1"/>
        <v>Röder, Ralf</v>
      </c>
      <c r="H50" s="292" t="s">
        <v>333</v>
      </c>
    </row>
    <row r="51" spans="1:8" ht="12.75">
      <c r="A51" s="290">
        <v>50</v>
      </c>
      <c r="B51" s="234">
        <v>66249</v>
      </c>
      <c r="C51" s="234" t="s">
        <v>419</v>
      </c>
      <c r="D51" s="234" t="s">
        <v>440</v>
      </c>
      <c r="E51" s="291" t="s">
        <v>133</v>
      </c>
      <c r="F51" s="234" t="s">
        <v>265</v>
      </c>
      <c r="G51" s="234" t="str">
        <f t="shared" si="1"/>
        <v>Schreiter, Sebastian</v>
      </c>
      <c r="H51" s="292" t="s">
        <v>333</v>
      </c>
    </row>
    <row r="52" spans="1:8" ht="12.75">
      <c r="A52" s="290">
        <v>51</v>
      </c>
      <c r="B52" s="234">
        <v>61124</v>
      </c>
      <c r="C52" s="234" t="s">
        <v>284</v>
      </c>
      <c r="D52" s="234" t="s">
        <v>285</v>
      </c>
      <c r="E52" s="291" t="s">
        <v>243</v>
      </c>
      <c r="F52" s="234" t="s">
        <v>265</v>
      </c>
      <c r="G52" s="234" t="str">
        <f t="shared" si="1"/>
        <v>Schulz, Ludwig</v>
      </c>
      <c r="H52" s="292" t="s">
        <v>333</v>
      </c>
    </row>
    <row r="53" spans="1:8" ht="12.75">
      <c r="A53" s="290">
        <v>52</v>
      </c>
      <c r="B53" s="234">
        <v>36366</v>
      </c>
      <c r="C53" s="234" t="s">
        <v>300</v>
      </c>
      <c r="D53" s="234" t="s">
        <v>301</v>
      </c>
      <c r="E53" s="291" t="s">
        <v>243</v>
      </c>
      <c r="F53" s="234" t="s">
        <v>186</v>
      </c>
      <c r="G53" s="234" t="str">
        <f t="shared" si="1"/>
        <v>Adam, Herbert</v>
      </c>
      <c r="H53" s="292" t="s">
        <v>334</v>
      </c>
    </row>
    <row r="54" spans="1:8" ht="12.75">
      <c r="A54" s="290">
        <v>53</v>
      </c>
      <c r="B54" s="234">
        <v>26620</v>
      </c>
      <c r="C54" s="234" t="s">
        <v>302</v>
      </c>
      <c r="D54" s="234" t="s">
        <v>134</v>
      </c>
      <c r="E54" s="291" t="s">
        <v>233</v>
      </c>
      <c r="F54" s="234" t="s">
        <v>186</v>
      </c>
      <c r="G54" s="234" t="str">
        <f t="shared" si="1"/>
        <v>Beckmann, Thomas</v>
      </c>
      <c r="H54" s="292" t="s">
        <v>334</v>
      </c>
    </row>
    <row r="55" spans="1:8" ht="12.75">
      <c r="A55" s="290">
        <v>54</v>
      </c>
      <c r="B55" s="234">
        <v>38260</v>
      </c>
      <c r="C55" s="234" t="s">
        <v>294</v>
      </c>
      <c r="D55" s="234" t="s">
        <v>295</v>
      </c>
      <c r="E55" s="291" t="s">
        <v>296</v>
      </c>
      <c r="F55" s="234" t="s">
        <v>186</v>
      </c>
      <c r="G55" s="234" t="str">
        <f t="shared" si="1"/>
        <v>Dellmann, Annika</v>
      </c>
      <c r="H55" s="292" t="s">
        <v>334</v>
      </c>
    </row>
    <row r="56" spans="1:8" ht="12.75">
      <c r="A56" s="290">
        <v>55</v>
      </c>
      <c r="B56" s="234">
        <v>36282</v>
      </c>
      <c r="C56" s="234" t="s">
        <v>298</v>
      </c>
      <c r="D56" s="234" t="s">
        <v>299</v>
      </c>
      <c r="E56" s="291" t="s">
        <v>133</v>
      </c>
      <c r="F56" s="234" t="s">
        <v>186</v>
      </c>
      <c r="G56" s="234" t="str">
        <f t="shared" si="1"/>
        <v>Handtke, Dennis</v>
      </c>
      <c r="H56" s="292" t="s">
        <v>334</v>
      </c>
    </row>
    <row r="57" spans="1:8" ht="12.75">
      <c r="A57" s="290">
        <v>56</v>
      </c>
      <c r="B57" s="234">
        <v>30373</v>
      </c>
      <c r="C57" s="234" t="s">
        <v>303</v>
      </c>
      <c r="D57" s="234" t="s">
        <v>304</v>
      </c>
      <c r="E57" s="291" t="s">
        <v>133</v>
      </c>
      <c r="F57" s="234" t="s">
        <v>186</v>
      </c>
      <c r="G57" s="234" t="str">
        <f t="shared" si="1"/>
        <v>Ittner, Holger</v>
      </c>
      <c r="H57" s="292" t="s">
        <v>334</v>
      </c>
    </row>
    <row r="58" spans="1:8" ht="12.75">
      <c r="A58" s="290">
        <v>57</v>
      </c>
      <c r="B58" s="234">
        <v>45785</v>
      </c>
      <c r="C58" s="234" t="s">
        <v>297</v>
      </c>
      <c r="D58" s="234" t="s">
        <v>187</v>
      </c>
      <c r="E58" s="291" t="s">
        <v>133</v>
      </c>
      <c r="F58" s="234" t="s">
        <v>186</v>
      </c>
      <c r="G58" s="234" t="str">
        <f t="shared" si="1"/>
        <v>Klöckener, Sven</v>
      </c>
      <c r="H58" s="292" t="s">
        <v>334</v>
      </c>
    </row>
    <row r="59" spans="1:8" ht="12.75">
      <c r="A59" s="290">
        <v>58</v>
      </c>
      <c r="B59" s="234">
        <v>45781</v>
      </c>
      <c r="C59" s="234" t="s">
        <v>305</v>
      </c>
      <c r="D59" s="234" t="s">
        <v>306</v>
      </c>
      <c r="E59" s="291" t="s">
        <v>185</v>
      </c>
      <c r="F59" s="234" t="s">
        <v>186</v>
      </c>
      <c r="G59" s="287" t="str">
        <f t="shared" si="1"/>
        <v>Kloke, Olaf</v>
      </c>
      <c r="H59" s="289" t="s">
        <v>334</v>
      </c>
    </row>
    <row r="60" spans="1:8" ht="12.75">
      <c r="A60" s="290">
        <v>59</v>
      </c>
      <c r="B60" s="234">
        <v>27921</v>
      </c>
      <c r="C60" s="234" t="s">
        <v>307</v>
      </c>
      <c r="D60" s="234" t="s">
        <v>267</v>
      </c>
      <c r="E60" s="291" t="s">
        <v>185</v>
      </c>
      <c r="F60" s="234" t="s">
        <v>186</v>
      </c>
      <c r="G60" s="234" t="str">
        <f t="shared" si="1"/>
        <v>Liedhegener, Peter</v>
      </c>
      <c r="H60" s="289" t="s">
        <v>334</v>
      </c>
    </row>
    <row r="61" spans="1:8" ht="12.75">
      <c r="A61" s="290">
        <v>60</v>
      </c>
      <c r="B61" s="234">
        <v>21494</v>
      </c>
      <c r="C61" s="234" t="s">
        <v>287</v>
      </c>
      <c r="D61" s="234" t="s">
        <v>242</v>
      </c>
      <c r="E61" s="291" t="s">
        <v>185</v>
      </c>
      <c r="F61" s="234" t="s">
        <v>186</v>
      </c>
      <c r="G61" s="234" t="str">
        <f t="shared" si="1"/>
        <v>Pahl, Horst</v>
      </c>
      <c r="H61" s="289" t="s">
        <v>334</v>
      </c>
    </row>
    <row r="62" spans="1:8" ht="12.75">
      <c r="A62" s="290">
        <v>61</v>
      </c>
      <c r="B62" s="234">
        <v>50224</v>
      </c>
      <c r="C62" s="234" t="s">
        <v>308</v>
      </c>
      <c r="D62" s="234" t="s">
        <v>188</v>
      </c>
      <c r="E62" s="291" t="s">
        <v>233</v>
      </c>
      <c r="F62" s="293" t="s">
        <v>186</v>
      </c>
      <c r="G62" s="234" t="str">
        <f t="shared" si="1"/>
        <v>Reese, Andreas</v>
      </c>
      <c r="H62" s="289" t="s">
        <v>334</v>
      </c>
    </row>
    <row r="63" spans="1:8" ht="12.75">
      <c r="A63" s="290">
        <v>62</v>
      </c>
      <c r="B63" s="234">
        <v>37501</v>
      </c>
      <c r="C63" s="234" t="s">
        <v>308</v>
      </c>
      <c r="D63" s="234" t="s">
        <v>309</v>
      </c>
      <c r="E63" s="291" t="s">
        <v>252</v>
      </c>
      <c r="F63" s="293" t="s">
        <v>186</v>
      </c>
      <c r="G63" s="234" t="str">
        <f t="shared" si="1"/>
        <v>Reese, Maike</v>
      </c>
      <c r="H63" s="289" t="s">
        <v>334</v>
      </c>
    </row>
    <row r="64" spans="1:8" ht="12.75">
      <c r="A64" s="290">
        <v>63</v>
      </c>
      <c r="B64" s="234">
        <v>29032</v>
      </c>
      <c r="C64" s="234" t="s">
        <v>288</v>
      </c>
      <c r="D64" s="234" t="s">
        <v>289</v>
      </c>
      <c r="E64" s="291" t="s">
        <v>185</v>
      </c>
      <c r="F64" s="234" t="s">
        <v>186</v>
      </c>
      <c r="G64" s="234" t="str">
        <f t="shared" si="1"/>
        <v>Rösener, Detlev</v>
      </c>
      <c r="H64" s="289" t="s">
        <v>334</v>
      </c>
    </row>
    <row r="65" spans="1:8" ht="12.75">
      <c r="A65" s="290">
        <v>64</v>
      </c>
      <c r="B65" s="234">
        <v>45788</v>
      </c>
      <c r="C65" s="234" t="s">
        <v>290</v>
      </c>
      <c r="D65" s="234" t="s">
        <v>291</v>
      </c>
      <c r="E65" s="291" t="s">
        <v>133</v>
      </c>
      <c r="F65" s="234" t="s">
        <v>186</v>
      </c>
      <c r="G65" s="234" t="str">
        <f t="shared" si="1"/>
        <v>Selka, Heiko</v>
      </c>
      <c r="H65" s="289" t="s">
        <v>334</v>
      </c>
    </row>
    <row r="66" spans="1:8" ht="12.75">
      <c r="A66" s="290">
        <v>65</v>
      </c>
      <c r="B66" s="234">
        <v>23</v>
      </c>
      <c r="C66" s="234" t="s">
        <v>292</v>
      </c>
      <c r="D66" s="234" t="s">
        <v>293</v>
      </c>
      <c r="E66" s="291" t="s">
        <v>200</v>
      </c>
      <c r="F66" s="234" t="s">
        <v>186</v>
      </c>
      <c r="G66" s="234" t="str">
        <f aca="true" t="shared" si="2" ref="G66:G96">CONCATENATE(C66,", ",D66)</f>
        <v>Vahle, Monika</v>
      </c>
      <c r="H66" s="289" t="s">
        <v>334</v>
      </c>
    </row>
    <row r="67" spans="1:8" ht="12.75">
      <c r="A67" s="290">
        <v>66</v>
      </c>
      <c r="B67" s="234">
        <v>37799</v>
      </c>
      <c r="C67" s="234" t="s">
        <v>310</v>
      </c>
      <c r="D67" s="234" t="s">
        <v>311</v>
      </c>
      <c r="E67" s="291" t="s">
        <v>133</v>
      </c>
      <c r="F67" s="293" t="s">
        <v>312</v>
      </c>
      <c r="G67" s="234" t="str">
        <f t="shared" si="2"/>
        <v>Battling, Hendrik</v>
      </c>
      <c r="H67" s="289" t="s">
        <v>335</v>
      </c>
    </row>
    <row r="68" spans="1:8" ht="12.75">
      <c r="A68" s="290">
        <v>67</v>
      </c>
      <c r="B68" s="234">
        <v>38176</v>
      </c>
      <c r="C68" s="234" t="s">
        <v>328</v>
      </c>
      <c r="D68" s="234" t="s">
        <v>329</v>
      </c>
      <c r="E68" s="291" t="s">
        <v>233</v>
      </c>
      <c r="F68" s="234" t="s">
        <v>312</v>
      </c>
      <c r="G68" s="234" t="str">
        <f t="shared" si="2"/>
        <v>Bomblies, Wolfgang</v>
      </c>
      <c r="H68" s="289" t="s">
        <v>335</v>
      </c>
    </row>
    <row r="69" spans="1:8" ht="12.75">
      <c r="A69" s="290">
        <v>68</v>
      </c>
      <c r="B69" s="234">
        <v>24693</v>
      </c>
      <c r="C69" s="234" t="s">
        <v>313</v>
      </c>
      <c r="D69" s="234" t="s">
        <v>278</v>
      </c>
      <c r="E69" s="291" t="s">
        <v>233</v>
      </c>
      <c r="F69" s="234" t="s">
        <v>312</v>
      </c>
      <c r="G69" s="234" t="str">
        <f t="shared" si="2"/>
        <v>Eisermann, Bernd</v>
      </c>
      <c r="H69" s="289" t="s">
        <v>335</v>
      </c>
    </row>
    <row r="70" spans="1:8" ht="12.75">
      <c r="A70" s="290">
        <v>69</v>
      </c>
      <c r="B70" s="234">
        <v>37088</v>
      </c>
      <c r="C70" s="234" t="s">
        <v>330</v>
      </c>
      <c r="D70" s="234" t="s">
        <v>331</v>
      </c>
      <c r="E70" s="291" t="s">
        <v>243</v>
      </c>
      <c r="F70" s="234" t="s">
        <v>312</v>
      </c>
      <c r="G70" s="234" t="str">
        <f t="shared" si="2"/>
        <v>Fritzenkötter, Dietmar</v>
      </c>
      <c r="H70" s="289" t="s">
        <v>335</v>
      </c>
    </row>
    <row r="71" spans="1:8" ht="12.75">
      <c r="A71" s="290">
        <v>70</v>
      </c>
      <c r="B71" s="234">
        <v>37089</v>
      </c>
      <c r="C71" s="234" t="s">
        <v>330</v>
      </c>
      <c r="D71" s="234" t="s">
        <v>332</v>
      </c>
      <c r="E71" s="291" t="s">
        <v>270</v>
      </c>
      <c r="F71" s="234" t="s">
        <v>312</v>
      </c>
      <c r="G71" s="234" t="str">
        <f t="shared" si="2"/>
        <v>Fritzenkötter, Margot</v>
      </c>
      <c r="H71" s="289" t="s">
        <v>335</v>
      </c>
    </row>
    <row r="72" spans="1:8" ht="12.75">
      <c r="A72" s="290">
        <v>71</v>
      </c>
      <c r="B72" s="234">
        <v>3800</v>
      </c>
      <c r="C72" s="234" t="s">
        <v>314</v>
      </c>
      <c r="D72" s="234" t="s">
        <v>405</v>
      </c>
      <c r="E72" s="291" t="s">
        <v>243</v>
      </c>
      <c r="F72" s="234" t="s">
        <v>312</v>
      </c>
      <c r="G72" s="234" t="str">
        <f t="shared" si="2"/>
        <v>Greiffendorf, Hellmut</v>
      </c>
      <c r="H72" s="292" t="s">
        <v>335</v>
      </c>
    </row>
    <row r="73" spans="1:8" ht="12.75">
      <c r="A73" s="290">
        <v>72</v>
      </c>
      <c r="B73" s="234">
        <v>46250</v>
      </c>
      <c r="C73" s="234" t="s">
        <v>315</v>
      </c>
      <c r="D73" s="234" t="s">
        <v>267</v>
      </c>
      <c r="E73" s="291" t="s">
        <v>233</v>
      </c>
      <c r="F73" s="234" t="s">
        <v>312</v>
      </c>
      <c r="G73" s="234" t="str">
        <f t="shared" si="2"/>
        <v>Hickert, Peter</v>
      </c>
      <c r="H73" s="292" t="s">
        <v>335</v>
      </c>
    </row>
    <row r="74" spans="1:8" ht="12.75">
      <c r="A74" s="290">
        <v>73</v>
      </c>
      <c r="B74" s="234">
        <v>61958</v>
      </c>
      <c r="C74" s="234" t="s">
        <v>316</v>
      </c>
      <c r="D74" s="234" t="s">
        <v>317</v>
      </c>
      <c r="E74" s="291" t="s">
        <v>283</v>
      </c>
      <c r="F74" s="234" t="s">
        <v>312</v>
      </c>
      <c r="G74" s="234" t="str">
        <f t="shared" si="2"/>
        <v>Jezierski, Marie-Luise</v>
      </c>
      <c r="H74" s="292" t="s">
        <v>335</v>
      </c>
    </row>
    <row r="75" spans="1:8" ht="12.75">
      <c r="A75" s="290">
        <v>74</v>
      </c>
      <c r="B75" s="234">
        <v>61620</v>
      </c>
      <c r="C75" s="234" t="s">
        <v>316</v>
      </c>
      <c r="D75" s="234" t="s">
        <v>235</v>
      </c>
      <c r="E75" s="291" t="s">
        <v>243</v>
      </c>
      <c r="F75" s="234" t="s">
        <v>312</v>
      </c>
      <c r="G75" s="234" t="str">
        <f t="shared" si="2"/>
        <v>Jezierski, Paul</v>
      </c>
      <c r="H75" s="292" t="s">
        <v>335</v>
      </c>
    </row>
    <row r="76" spans="1:8" ht="12.75">
      <c r="A76" s="290">
        <v>75</v>
      </c>
      <c r="B76" s="234">
        <v>4222</v>
      </c>
      <c r="C76" s="234" t="s">
        <v>326</v>
      </c>
      <c r="D76" s="234" t="s">
        <v>327</v>
      </c>
      <c r="E76" s="291" t="s">
        <v>283</v>
      </c>
      <c r="F76" s="234" t="s">
        <v>312</v>
      </c>
      <c r="G76" s="234" t="str">
        <f t="shared" si="2"/>
        <v>Kalhöfer, Anna</v>
      </c>
      <c r="H76" s="292" t="s">
        <v>335</v>
      </c>
    </row>
    <row r="77" spans="1:8" ht="12.75">
      <c r="A77" s="290">
        <v>76</v>
      </c>
      <c r="B77" s="234">
        <v>40219</v>
      </c>
      <c r="C77" s="234" t="s">
        <v>318</v>
      </c>
      <c r="D77" s="234" t="s">
        <v>319</v>
      </c>
      <c r="E77" s="291" t="s">
        <v>233</v>
      </c>
      <c r="F77" s="234" t="s">
        <v>312</v>
      </c>
      <c r="G77" s="287" t="str">
        <f t="shared" si="2"/>
        <v>Klein, Theo</v>
      </c>
      <c r="H77" s="289" t="s">
        <v>335</v>
      </c>
    </row>
    <row r="78" spans="1:8" ht="12.75">
      <c r="A78" s="290">
        <v>77</v>
      </c>
      <c r="B78" s="234">
        <v>61716</v>
      </c>
      <c r="C78" s="234" t="s">
        <v>324</v>
      </c>
      <c r="D78" s="234" t="s">
        <v>325</v>
      </c>
      <c r="E78" s="291" t="s">
        <v>243</v>
      </c>
      <c r="F78" s="234" t="s">
        <v>312</v>
      </c>
      <c r="G78" s="234" t="str">
        <f t="shared" si="2"/>
        <v>Lenk, Rolf</v>
      </c>
      <c r="H78" s="292" t="s">
        <v>335</v>
      </c>
    </row>
    <row r="79" spans="1:8" ht="12.75">
      <c r="A79" s="290">
        <v>78</v>
      </c>
      <c r="B79" s="234">
        <v>21946</v>
      </c>
      <c r="C79" s="234" t="s">
        <v>320</v>
      </c>
      <c r="D79" s="234" t="s">
        <v>321</v>
      </c>
      <c r="E79" s="291" t="s">
        <v>243</v>
      </c>
      <c r="F79" s="234" t="s">
        <v>312</v>
      </c>
      <c r="G79" s="234" t="str">
        <f t="shared" si="2"/>
        <v>Lüttenberg, Winfried</v>
      </c>
      <c r="H79" s="292" t="s">
        <v>335</v>
      </c>
    </row>
    <row r="80" spans="1:8" ht="12.75">
      <c r="A80" s="290">
        <v>79</v>
      </c>
      <c r="B80" s="234">
        <v>26491</v>
      </c>
      <c r="C80" s="234" t="s">
        <v>322</v>
      </c>
      <c r="D80" s="234" t="s">
        <v>306</v>
      </c>
      <c r="E80" s="291" t="s">
        <v>233</v>
      </c>
      <c r="F80" s="234" t="s">
        <v>312</v>
      </c>
      <c r="G80" s="234" t="str">
        <f t="shared" si="2"/>
        <v>Schmidt, Olaf</v>
      </c>
      <c r="H80" s="292" t="s">
        <v>335</v>
      </c>
    </row>
    <row r="81" spans="1:8" ht="12.75">
      <c r="A81" s="290">
        <v>80</v>
      </c>
      <c r="B81" s="234">
        <v>27974</v>
      </c>
      <c r="C81" s="234" t="s">
        <v>323</v>
      </c>
      <c r="D81" s="234" t="s">
        <v>267</v>
      </c>
      <c r="E81" s="291" t="s">
        <v>233</v>
      </c>
      <c r="F81" s="234" t="s">
        <v>312</v>
      </c>
      <c r="G81" s="234" t="str">
        <f t="shared" si="2"/>
        <v>Tabor, Peter</v>
      </c>
      <c r="H81" s="292" t="s">
        <v>335</v>
      </c>
    </row>
    <row r="82" spans="1:8" ht="12.75">
      <c r="A82" s="290">
        <v>81</v>
      </c>
      <c r="B82" s="234">
        <v>66248</v>
      </c>
      <c r="C82" s="234" t="s">
        <v>419</v>
      </c>
      <c r="D82" s="234" t="s">
        <v>220</v>
      </c>
      <c r="E82" s="291" t="s">
        <v>221</v>
      </c>
      <c r="F82" s="234" t="s">
        <v>265</v>
      </c>
      <c r="G82" s="234" t="str">
        <f t="shared" si="2"/>
        <v>Schreiter, Patrick</v>
      </c>
      <c r="H82" s="292" t="s">
        <v>333</v>
      </c>
    </row>
    <row r="83" spans="1:8" ht="12.75">
      <c r="A83" s="290">
        <v>82</v>
      </c>
      <c r="B83" s="234">
        <v>66250</v>
      </c>
      <c r="C83" s="234" t="s">
        <v>420</v>
      </c>
      <c r="D83" s="234" t="s">
        <v>421</v>
      </c>
      <c r="E83" s="291" t="s">
        <v>422</v>
      </c>
      <c r="F83" s="293" t="s">
        <v>265</v>
      </c>
      <c r="G83" s="234" t="str">
        <f t="shared" si="2"/>
        <v>Schur, Aaron</v>
      </c>
      <c r="H83" s="292" t="s">
        <v>333</v>
      </c>
    </row>
    <row r="84" spans="1:8" ht="12.75">
      <c r="A84" s="290">
        <v>83</v>
      </c>
      <c r="B84" s="234">
        <v>28527</v>
      </c>
      <c r="C84" s="234" t="s">
        <v>423</v>
      </c>
      <c r="D84" s="234" t="s">
        <v>424</v>
      </c>
      <c r="E84" s="291" t="s">
        <v>233</v>
      </c>
      <c r="F84" s="293" t="s">
        <v>186</v>
      </c>
      <c r="G84" s="234" t="str">
        <f t="shared" si="2"/>
        <v>Much, Martin</v>
      </c>
      <c r="H84" s="292" t="s">
        <v>334</v>
      </c>
    </row>
    <row r="85" spans="1:8" ht="12.75">
      <c r="A85" s="290">
        <v>84</v>
      </c>
      <c r="B85" s="234"/>
      <c r="C85" s="234" t="s">
        <v>436</v>
      </c>
      <c r="D85" s="234" t="s">
        <v>403</v>
      </c>
      <c r="E85" s="291" t="s">
        <v>133</v>
      </c>
      <c r="F85" s="293" t="s">
        <v>186</v>
      </c>
      <c r="G85" s="234" t="str">
        <f t="shared" si="2"/>
        <v>Stachowiak, Jan</v>
      </c>
      <c r="H85" s="292" t="s">
        <v>334</v>
      </c>
    </row>
    <row r="86" spans="1:8" ht="12.75">
      <c r="A86" s="290">
        <v>85</v>
      </c>
      <c r="B86" s="234"/>
      <c r="C86" s="234"/>
      <c r="D86" s="234"/>
      <c r="E86" s="291"/>
      <c r="F86" s="234"/>
      <c r="G86" s="234"/>
      <c r="H86" s="292"/>
    </row>
    <row r="87" spans="1:8" ht="12.75">
      <c r="A87" s="290">
        <v>86</v>
      </c>
      <c r="B87" s="234"/>
      <c r="C87" s="234"/>
      <c r="D87" s="234"/>
      <c r="E87" s="291"/>
      <c r="F87" s="293"/>
      <c r="G87" s="234" t="str">
        <f t="shared" si="2"/>
        <v>, </v>
      </c>
      <c r="H87" s="292"/>
    </row>
    <row r="88" spans="1:8" ht="12.75">
      <c r="A88" s="290">
        <v>87</v>
      </c>
      <c r="B88" s="234"/>
      <c r="C88" s="234"/>
      <c r="D88" s="234"/>
      <c r="E88" s="291"/>
      <c r="F88" s="293"/>
      <c r="G88" s="234" t="str">
        <f t="shared" si="2"/>
        <v>, </v>
      </c>
      <c r="H88" s="292"/>
    </row>
    <row r="89" spans="1:8" ht="12.75">
      <c r="A89" s="290">
        <v>88</v>
      </c>
      <c r="B89" s="234"/>
      <c r="C89" s="234"/>
      <c r="D89" s="234"/>
      <c r="E89" s="291"/>
      <c r="F89" s="234"/>
      <c r="G89" s="234" t="str">
        <f t="shared" si="2"/>
        <v>, </v>
      </c>
      <c r="H89" s="292"/>
    </row>
    <row r="90" spans="1:8" ht="12.75">
      <c r="A90" s="290">
        <v>89</v>
      </c>
      <c r="B90" s="234"/>
      <c r="C90" s="234"/>
      <c r="D90" s="234"/>
      <c r="E90" s="291"/>
      <c r="F90" s="234"/>
      <c r="G90" s="234" t="str">
        <f t="shared" si="2"/>
        <v>, </v>
      </c>
      <c r="H90" s="292"/>
    </row>
    <row r="91" spans="1:8" ht="12.75">
      <c r="A91" s="290">
        <v>90</v>
      </c>
      <c r="B91" s="234"/>
      <c r="C91" s="234"/>
      <c r="D91" s="234"/>
      <c r="E91" s="291"/>
      <c r="F91" s="234"/>
      <c r="G91" s="234" t="str">
        <f t="shared" si="2"/>
        <v>, </v>
      </c>
      <c r="H91" s="292"/>
    </row>
    <row r="92" spans="1:8" ht="12.75">
      <c r="A92" s="290">
        <v>91</v>
      </c>
      <c r="B92" s="234"/>
      <c r="C92" s="234"/>
      <c r="D92" s="234"/>
      <c r="E92" s="291"/>
      <c r="F92" s="293"/>
      <c r="G92" s="234" t="str">
        <f t="shared" si="2"/>
        <v>, </v>
      </c>
      <c r="H92" s="292"/>
    </row>
    <row r="93" spans="1:8" ht="12.75">
      <c r="A93" s="290">
        <v>92</v>
      </c>
      <c r="B93" s="234"/>
      <c r="C93" s="234"/>
      <c r="D93" s="234"/>
      <c r="E93" s="291"/>
      <c r="F93" s="234"/>
      <c r="G93" s="234" t="str">
        <f t="shared" si="2"/>
        <v>, </v>
      </c>
      <c r="H93" s="292"/>
    </row>
    <row r="94" spans="1:8" ht="12.75">
      <c r="A94" s="290">
        <v>93</v>
      </c>
      <c r="B94" s="234"/>
      <c r="C94" s="234"/>
      <c r="D94" s="234"/>
      <c r="E94" s="291"/>
      <c r="F94" s="234"/>
      <c r="G94" s="234" t="str">
        <f t="shared" si="2"/>
        <v>, </v>
      </c>
      <c r="H94" s="292"/>
    </row>
    <row r="95" spans="1:8" ht="12.75">
      <c r="A95" s="290">
        <v>94</v>
      </c>
      <c r="B95" s="234"/>
      <c r="C95" s="234"/>
      <c r="D95" s="234"/>
      <c r="E95" s="291"/>
      <c r="F95" s="374"/>
      <c r="G95" s="234" t="str">
        <f t="shared" si="2"/>
        <v>, </v>
      </c>
      <c r="H95" s="375"/>
    </row>
    <row r="96" spans="1:8" ht="13.5" thickBot="1">
      <c r="A96" s="294">
        <v>95</v>
      </c>
      <c r="B96" s="295"/>
      <c r="C96" s="295"/>
      <c r="D96" s="295"/>
      <c r="E96" s="401"/>
      <c r="F96" s="295"/>
      <c r="G96" s="295" t="str">
        <f t="shared" si="2"/>
        <v>, </v>
      </c>
      <c r="H96" s="296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12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9.7109375" style="364" customWidth="1"/>
    <col min="2" max="3" width="11.421875" style="101" customWidth="1"/>
    <col min="4" max="4" width="11.421875" style="364" customWidth="1"/>
    <col min="5" max="16384" width="11.421875" style="101" customWidth="1"/>
  </cols>
  <sheetData>
    <row r="1" spans="1:7" ht="22.5" customHeight="1">
      <c r="A1" s="366" t="s">
        <v>136</v>
      </c>
      <c r="B1" s="362"/>
      <c r="C1" s="363"/>
      <c r="D1" s="101"/>
      <c r="E1" s="362"/>
      <c r="F1" s="362"/>
      <c r="G1" s="362"/>
    </row>
    <row r="2" spans="1:2" ht="22.5" customHeight="1">
      <c r="A2" s="365" t="s">
        <v>163</v>
      </c>
      <c r="B2" s="367">
        <v>4</v>
      </c>
    </row>
    <row r="4" spans="1:2" ht="12.75">
      <c r="A4" s="362" t="s">
        <v>164</v>
      </c>
      <c r="B4" s="364">
        <v>4</v>
      </c>
    </row>
    <row r="5" spans="1:2" ht="12.75">
      <c r="A5" s="362" t="s">
        <v>165</v>
      </c>
      <c r="B5" s="364">
        <v>4</v>
      </c>
    </row>
    <row r="6" spans="1:2" ht="12.75">
      <c r="A6" s="362" t="s">
        <v>166</v>
      </c>
      <c r="B6" s="364">
        <v>4</v>
      </c>
    </row>
    <row r="7" spans="1:2" ht="12.75">
      <c r="A7" s="362" t="s">
        <v>167</v>
      </c>
      <c r="B7" s="364">
        <v>3</v>
      </c>
    </row>
    <row r="8" spans="1:2" ht="12.75">
      <c r="A8" s="362" t="s">
        <v>168</v>
      </c>
      <c r="B8" s="364">
        <v>4</v>
      </c>
    </row>
    <row r="9" spans="1:2" ht="12.75">
      <c r="A9" s="362" t="s">
        <v>169</v>
      </c>
      <c r="B9" s="364"/>
    </row>
    <row r="12" spans="1:3" ht="15.75">
      <c r="A12" s="366" t="s">
        <v>178</v>
      </c>
      <c r="C12" s="373">
        <v>6</v>
      </c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H2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421875" style="20" customWidth="1"/>
    <col min="2" max="57" width="3.421875" style="20" customWidth="1"/>
    <col min="58" max="58" width="1.7109375" style="20" customWidth="1"/>
    <col min="59" max="16384" width="11.421875" style="20" customWidth="1"/>
  </cols>
  <sheetData>
    <row r="1" spans="1:58" ht="24" customHeight="1" thickBot="1">
      <c r="A1" s="236" t="s">
        <v>465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23"/>
    </row>
    <row r="2" spans="1:58" ht="15" customHeight="1" thickBot="1">
      <c r="A2" s="159"/>
      <c r="B2" s="142" t="s">
        <v>33</v>
      </c>
      <c r="C2" s="143"/>
      <c r="D2" s="143"/>
      <c r="E2" s="249">
        <v>1</v>
      </c>
      <c r="F2" s="142" t="s">
        <v>34</v>
      </c>
      <c r="G2" s="143"/>
      <c r="H2" s="143"/>
      <c r="I2" s="249">
        <v>1</v>
      </c>
      <c r="J2" s="143" t="s">
        <v>35</v>
      </c>
      <c r="K2" s="143"/>
      <c r="L2" s="143"/>
      <c r="M2" s="249">
        <v>1</v>
      </c>
      <c r="N2" s="143" t="s">
        <v>36</v>
      </c>
      <c r="O2" s="143"/>
      <c r="P2" s="143"/>
      <c r="Q2" s="249">
        <v>1</v>
      </c>
      <c r="R2" s="143" t="s">
        <v>37</v>
      </c>
      <c r="S2" s="143"/>
      <c r="T2" s="143"/>
      <c r="U2" s="249">
        <v>1</v>
      </c>
      <c r="V2" s="143" t="s">
        <v>38</v>
      </c>
      <c r="W2" s="143"/>
      <c r="X2" s="143"/>
      <c r="Y2" s="249">
        <v>1</v>
      </c>
      <c r="Z2" s="143" t="s">
        <v>39</v>
      </c>
      <c r="AA2" s="143"/>
      <c r="AB2" s="143"/>
      <c r="AC2" s="143"/>
      <c r="AD2" s="142" t="s">
        <v>41</v>
      </c>
      <c r="AE2" s="143"/>
      <c r="AF2" s="143"/>
      <c r="AG2" s="249">
        <v>1</v>
      </c>
      <c r="AH2" s="142" t="s">
        <v>176</v>
      </c>
      <c r="AI2" s="143"/>
      <c r="AJ2" s="143"/>
      <c r="AK2" s="249">
        <v>0</v>
      </c>
      <c r="AL2" s="143" t="s">
        <v>40</v>
      </c>
      <c r="AM2" s="143"/>
      <c r="AN2" s="143"/>
      <c r="AO2" s="372">
        <v>1</v>
      </c>
      <c r="AP2" s="143" t="s">
        <v>98</v>
      </c>
      <c r="AQ2" s="143"/>
      <c r="AR2" s="143"/>
      <c r="AS2" s="372">
        <v>1</v>
      </c>
      <c r="AT2" s="143" t="s">
        <v>99</v>
      </c>
      <c r="AU2" s="143"/>
      <c r="AV2" s="143"/>
      <c r="AW2" s="372">
        <v>0</v>
      </c>
      <c r="AX2" s="143" t="s">
        <v>100</v>
      </c>
      <c r="AY2" s="143"/>
      <c r="AZ2" s="143"/>
      <c r="BA2" s="372">
        <v>0</v>
      </c>
      <c r="BB2" s="244" t="s">
        <v>101</v>
      </c>
      <c r="BC2" s="143"/>
      <c r="BD2" s="143"/>
      <c r="BE2" s="249">
        <v>0</v>
      </c>
      <c r="BF2" s="4"/>
    </row>
    <row r="3" spans="1:58" ht="15" customHeight="1">
      <c r="A3" s="144" t="s">
        <v>29</v>
      </c>
      <c r="B3" s="237">
        <v>38</v>
      </c>
      <c r="C3" s="139"/>
      <c r="D3" s="139"/>
      <c r="E3" s="140"/>
      <c r="F3" s="238">
        <v>39</v>
      </c>
      <c r="G3" s="139"/>
      <c r="H3" s="139"/>
      <c r="I3" s="140"/>
      <c r="J3" s="238">
        <v>32</v>
      </c>
      <c r="K3" s="139"/>
      <c r="L3" s="139"/>
      <c r="M3" s="140"/>
      <c r="N3" s="238">
        <v>36</v>
      </c>
      <c r="O3" s="139"/>
      <c r="P3" s="139"/>
      <c r="Q3" s="140"/>
      <c r="R3" s="238">
        <v>31</v>
      </c>
      <c r="S3" s="139"/>
      <c r="T3" s="139"/>
      <c r="U3" s="140"/>
      <c r="V3" s="238">
        <v>37</v>
      </c>
      <c r="W3" s="139"/>
      <c r="X3" s="139"/>
      <c r="Y3" s="247"/>
      <c r="Z3" s="139"/>
      <c r="AA3" s="139"/>
      <c r="AB3" s="139"/>
      <c r="AC3" s="141"/>
      <c r="AD3" s="139">
        <v>33</v>
      </c>
      <c r="AE3" s="139"/>
      <c r="AF3" s="139"/>
      <c r="AG3" s="140"/>
      <c r="AH3" s="237"/>
      <c r="AI3" s="139"/>
      <c r="AJ3" s="139"/>
      <c r="AK3" s="141"/>
      <c r="AL3" s="238">
        <v>34</v>
      </c>
      <c r="AM3" s="139"/>
      <c r="AN3" s="139"/>
      <c r="AO3" s="139"/>
      <c r="AP3" s="238">
        <v>30</v>
      </c>
      <c r="AQ3" s="139"/>
      <c r="AR3" s="139"/>
      <c r="AS3" s="139"/>
      <c r="AT3" s="238"/>
      <c r="AU3" s="139"/>
      <c r="AV3" s="139"/>
      <c r="AW3" s="139"/>
      <c r="AX3" s="238"/>
      <c r="AY3" s="139"/>
      <c r="AZ3" s="139"/>
      <c r="BA3" s="139"/>
      <c r="BB3" s="238"/>
      <c r="BC3" s="139"/>
      <c r="BD3" s="139"/>
      <c r="BE3" s="141"/>
      <c r="BF3" s="4"/>
    </row>
    <row r="4" spans="1:58" ht="15" customHeight="1" hidden="1">
      <c r="A4" s="145" t="s">
        <v>22</v>
      </c>
      <c r="B4" s="131">
        <f>IF(B3,IF(VLOOKUP(B3,'Info Spieler'!$A$2:$H$96,2)=0,"",VLOOKUP(B3,'Info Spieler'!$A$2:$H$96,2)),"")</f>
        <v>37048</v>
      </c>
      <c r="C4" s="132"/>
      <c r="D4" s="132"/>
      <c r="E4" s="133"/>
      <c r="F4" s="134">
        <f>IF(F3,IF(VLOOKUP(F3,'Info Spieler'!$A$2:$H$135,2)=0,"",VLOOKUP(F3,'Info Spieler'!$A$2:$H$96,2)),"")</f>
        <v>37893</v>
      </c>
      <c r="G4" s="132"/>
      <c r="H4" s="132"/>
      <c r="I4" s="133"/>
      <c r="J4" s="134">
        <f>IF(J3,IF(VLOOKUP(J3,'Info Spieler'!$A$2:$H$135,2)=0,"",VLOOKUP(J3,'Info Spieler'!$A$2:$H$96,2)),"")</f>
        <v>23923</v>
      </c>
      <c r="K4" s="132"/>
      <c r="L4" s="132"/>
      <c r="M4" s="133"/>
      <c r="N4" s="134">
        <f>IF(N3,IF(VLOOKUP(N3,'Info Spieler'!$A$2:$H$135,2)=0,"",VLOOKUP(N3,'Info Spieler'!$A$2:$H$96,2)),"")</f>
        <v>47485</v>
      </c>
      <c r="O4" s="132"/>
      <c r="P4" s="132"/>
      <c r="Q4" s="133"/>
      <c r="R4" s="134">
        <f>IF(R3,IF(VLOOKUP(R3,'Info Spieler'!$A$2:$H$135,2)=0,"",VLOOKUP(R3,'Info Spieler'!$A$2:$H$96,2)),"")</f>
        <v>23924</v>
      </c>
      <c r="S4" s="132"/>
      <c r="T4" s="132"/>
      <c r="U4" s="133"/>
      <c r="V4" s="134">
        <f>IF(V3,IF(VLOOKUP(V3,'Info Spieler'!$A$2:$H$135,2)=0,"",VLOOKUP(V3,'Info Spieler'!$A$2:$H$96,2)),"")</f>
        <v>36856</v>
      </c>
      <c r="W4" s="132"/>
      <c r="X4" s="132"/>
      <c r="Y4" s="133"/>
      <c r="Z4" s="136">
        <f>IF(Z3,IF(VLOOKUP(Z3,'Info Spieler'!$A$2:$H$135,2)=0,"",VLOOKUP(Z3,'Info Spieler'!$A$2:$H$96,2)),"")</f>
      </c>
      <c r="AA4" s="132"/>
      <c r="AB4" s="132"/>
      <c r="AC4" s="135"/>
      <c r="AD4" s="136">
        <f>IF(AD3,IF(VLOOKUP(AD3,'Info Spieler'!$A$2:$H$135,2)=0,"",VLOOKUP(AD3,'Info Spieler'!$A$2:$H$96,2)),"")</f>
        <v>38528</v>
      </c>
      <c r="AE4" s="132"/>
      <c r="AF4" s="132"/>
      <c r="AG4" s="133"/>
      <c r="AH4" s="131">
        <f>IF(AH3,IF(VLOOKUP(AH3,'Info Spieler'!$A$2:$H$135,2)=0,"",VLOOKUP(AH3,'Info Spieler'!$A$2:$H$96,2)),"")</f>
      </c>
      <c r="AI4" s="132"/>
      <c r="AJ4" s="132"/>
      <c r="AK4" s="135"/>
      <c r="AL4" s="134">
        <f>IF(AL3,IF(VLOOKUP(AL3,'Info Spieler'!$A$2:$H$135,2)=0,"",VLOOKUP(AL3,'Info Spieler'!$A$2:$H$96,2)),"")</f>
        <v>65839</v>
      </c>
      <c r="AM4" s="132"/>
      <c r="AN4" s="132"/>
      <c r="AO4" s="132"/>
      <c r="AP4" s="134">
        <f>IF(AP3,IF(VLOOKUP(AP3,'Info Spieler'!$A$2:$H$135,2)=0,"",VLOOKUP(AP3,'Info Spieler'!$A$2:$H$96,2)),"")</f>
        <v>37046</v>
      </c>
      <c r="AQ4" s="132"/>
      <c r="AR4" s="132"/>
      <c r="AS4" s="132"/>
      <c r="AT4" s="134">
        <f>IF(AT3,IF(VLOOKUP(AT3,'Info Spieler'!$A$2:$H$135,2)=0,"",VLOOKUP(AT3,'Info Spieler'!$A$2:$H$96,2)),"")</f>
      </c>
      <c r="AU4" s="132"/>
      <c r="AV4" s="132"/>
      <c r="AW4" s="132"/>
      <c r="AX4" s="134">
        <f>IF(AX3,IF(VLOOKUP(AX3,'Info Spieler'!$A$2:$H$135,2)=0,"",VLOOKUP(AX3,'Info Spieler'!$A$2:$H$96,2)),"")</f>
      </c>
      <c r="AY4" s="132"/>
      <c r="AZ4" s="132"/>
      <c r="BA4" s="132"/>
      <c r="BB4" s="134">
        <f>IF(BB3,IF(VLOOKUP(BB3,'Info Spieler'!$A$2:$H$135,2)=0,"",VLOOKUP(BB3,'Info Spieler'!$A$2:$H$96,2)),"")</f>
      </c>
      <c r="BC4" s="132"/>
      <c r="BD4" s="132"/>
      <c r="BE4" s="135"/>
      <c r="BF4" s="4"/>
    </row>
    <row r="5" spans="1:58" ht="15" customHeight="1" thickBot="1">
      <c r="A5" s="145" t="s">
        <v>28</v>
      </c>
      <c r="B5" s="128" t="str">
        <f>IF(B3,IF(VLOOKUP(B3,'Info Spieler'!$A$2:$H$96,7)=0,"",VLOOKUP(B3,'Info Spieler'!$A$2:$H$96,7)),"")</f>
        <v>Schöbel, Manfred</v>
      </c>
      <c r="C5" s="124"/>
      <c r="D5" s="125"/>
      <c r="E5" s="126"/>
      <c r="F5" s="130" t="str">
        <f>IF(F3,IF(VLOOKUP(F3,'Info Spieler'!$A$2:$H$96,7)=0,"",VLOOKUP(F3,'Info Spieler'!$A$2:$H$96,7)),"")</f>
        <v>Wieser, Rene</v>
      </c>
      <c r="G5" s="124"/>
      <c r="H5" s="125"/>
      <c r="I5" s="126"/>
      <c r="J5" s="130" t="str">
        <f>IF(J3,IF(VLOOKUP(J3,'Info Spieler'!$A$2:$H$96,7)=0,"",VLOOKUP(J3,'Info Spieler'!$A$2:$H$96,7)),"")</f>
        <v>Efinger, Helmut</v>
      </c>
      <c r="K5" s="124"/>
      <c r="L5" s="125"/>
      <c r="M5" s="126"/>
      <c r="N5" s="130" t="str">
        <f>IF(N3,IF(VLOOKUP(N3,'Info Spieler'!$A$2:$H$96,7)=0,"",VLOOKUP(N3,'Info Spieler'!$A$2:$H$96,7)),"")</f>
        <v>Haubeil, Reinhard</v>
      </c>
      <c r="O5" s="124"/>
      <c r="P5" s="125"/>
      <c r="Q5" s="126"/>
      <c r="R5" s="130" t="str">
        <f>IF(R3,IF(VLOOKUP(R3,'Info Spieler'!$A$2:$H$96,7)=0,"",VLOOKUP(R3,'Info Spieler'!$A$2:$H$96,7)),"")</f>
        <v>Becker, Gerd</v>
      </c>
      <c r="S5" s="124"/>
      <c r="T5" s="125"/>
      <c r="U5" s="126"/>
      <c r="V5" s="130" t="str">
        <f>IF(V3,IF(VLOOKUP(V3,'Info Spieler'!$A$2:$H$96,7)=0,"",VLOOKUP(V3,'Info Spieler'!$A$2:$H$96,7)),"")</f>
        <v>Krumm, Kai</v>
      </c>
      <c r="W5" s="124"/>
      <c r="X5" s="125"/>
      <c r="Y5" s="126"/>
      <c r="Z5" s="129">
        <f>IF(Z3,IF(VLOOKUP(Z3,'Info Spieler'!$A$2:$H$96,7)=0,"",VLOOKUP(Z3,'Info Spieler'!$A$2:$H$96,7)),"")</f>
      </c>
      <c r="AA5" s="124"/>
      <c r="AB5" s="125"/>
      <c r="AC5" s="127"/>
      <c r="AD5" s="129" t="str">
        <f>IF(AD3,IF(VLOOKUP(AD3,'Info Spieler'!$A$2:$H$96,7)=0,"",VLOOKUP(AD3,'Info Spieler'!$A$2:$H$96,7)),"")</f>
        <v>Faßbender, Markus</v>
      </c>
      <c r="AE5" s="124"/>
      <c r="AF5" s="125"/>
      <c r="AG5" s="126"/>
      <c r="AH5" s="128">
        <f>IF(AH3,IF(VLOOKUP(AH3,'Info Spieler'!$A$2:$H$96,7)=0,"",VLOOKUP(AH3,'Info Spieler'!$A$2:$H$96,7)),"")</f>
      </c>
      <c r="AI5" s="124"/>
      <c r="AJ5" s="125"/>
      <c r="AK5" s="127"/>
      <c r="AL5" s="130" t="str">
        <f>IF(AL3,IF(VLOOKUP(AL3,'Info Spieler'!$A$2:$H$96,7)=0,"",VLOOKUP(AL3,'Info Spieler'!$A$2:$H$96,7)),"")</f>
        <v>Friedrich, Melanie</v>
      </c>
      <c r="AM5" s="124"/>
      <c r="AN5" s="125"/>
      <c r="AO5" s="125"/>
      <c r="AP5" s="130" t="str">
        <f>IF(AP3,IF(VLOOKUP(AP3,'Info Spieler'!$A$2:$H$96,7)=0,"",VLOOKUP(AP3,'Info Spieler'!$A$2:$H$96,7)),"")</f>
        <v>Ahrentropp, Mabel</v>
      </c>
      <c r="AQ5" s="124"/>
      <c r="AR5" s="125"/>
      <c r="AS5" s="125"/>
      <c r="AT5" s="130">
        <f>IF(AT3,IF(VLOOKUP(AT3,'Info Spieler'!$A$2:$H$96,7)=0,"",VLOOKUP(AT3,'Info Spieler'!$A$2:$H$96,7)),"")</f>
      </c>
      <c r="AU5" s="124"/>
      <c r="AV5" s="125"/>
      <c r="AW5" s="125"/>
      <c r="AX5" s="130">
        <f>IF(AX3,IF(VLOOKUP(AX3,'Info Spieler'!$A$2:$H$96,7)=0,"",VLOOKUP(AX3,'Info Spieler'!$A$2:$H$96,7)),"")</f>
      </c>
      <c r="AY5" s="124"/>
      <c r="AZ5" s="125"/>
      <c r="BA5" s="125"/>
      <c r="BB5" s="130">
        <f>IF(BB3,IF(VLOOKUP(BB3,'Info Spieler'!$A$2:$H$96,7)=0,"",VLOOKUP(BB3,'Info Spieler'!$A$2:$H$96,7)),"")</f>
      </c>
      <c r="BC5" s="124"/>
      <c r="BD5" s="125"/>
      <c r="BE5" s="127"/>
      <c r="BF5" s="4"/>
    </row>
    <row r="6" spans="1:58" ht="15" customHeight="1" hidden="1" thickBot="1">
      <c r="A6" s="146" t="s">
        <v>27</v>
      </c>
      <c r="B6" s="147" t="str">
        <f>IF(B3,IF(VLOOKUP(B3,'Info Spieler'!$A$2:$H$96,5)=0,"",VLOOKUP(B3,'Info Spieler'!$A$2:$H$96,5)),"")</f>
        <v>Sm1</v>
      </c>
      <c r="C6" s="148"/>
      <c r="D6" s="149"/>
      <c r="E6" s="150"/>
      <c r="F6" s="151" t="str">
        <f>IF(F3,IF(VLOOKUP(F3,'Info Spieler'!$A$2:$H$96,5)=0,"",VLOOKUP(F3,'Info Spieler'!$A$2:$H$96,5)),"")</f>
        <v>H</v>
      </c>
      <c r="G6" s="148"/>
      <c r="H6" s="149"/>
      <c r="I6" s="150"/>
      <c r="J6" s="151" t="str">
        <f>IF(J3,IF(VLOOKUP(J3,'Info Spieler'!$A$2:$H$96,5)=0,"",VLOOKUP(J3,'Info Spieler'!$A$2:$H$96,5)),"")</f>
        <v>Sm1</v>
      </c>
      <c r="K6" s="148"/>
      <c r="L6" s="149"/>
      <c r="M6" s="150"/>
      <c r="N6" s="151" t="str">
        <f>IF(N3,IF(VLOOKUP(N3,'Info Spieler'!$A$2:$H$96,5)=0,"",VLOOKUP(N3,'Info Spieler'!$A$2:$H$96,5)),"")</f>
        <v>Sm2</v>
      </c>
      <c r="O6" s="148"/>
      <c r="P6" s="149"/>
      <c r="Q6" s="150"/>
      <c r="R6" s="151" t="str">
        <f>IF(R3,IF(VLOOKUP(R3,'Info Spieler'!$A$2:$H$96,5)=0,"",VLOOKUP(R3,'Info Spieler'!$A$2:$H$96,5)),"")</f>
        <v>Sm1</v>
      </c>
      <c r="S6" s="148"/>
      <c r="T6" s="149"/>
      <c r="U6" s="150"/>
      <c r="V6" s="151" t="str">
        <f>IF(V3,IF(VLOOKUP(V3,'Info Spieler'!$A$2:$H$96,5)=0,"",VLOOKUP(V3,'Info Spieler'!$A$2:$H$96,5)),"")</f>
        <v>H</v>
      </c>
      <c r="W6" s="148"/>
      <c r="X6" s="149"/>
      <c r="Y6" s="150"/>
      <c r="Z6" s="149">
        <f>IF(Z3,IF(VLOOKUP(Z3,'Info Spieler'!$A$2:$H$96,5)=0,"",VLOOKUP(Z3,'Info Spieler'!$A$2:$H$96,5)),"")</f>
      </c>
      <c r="AA6" s="148"/>
      <c r="AB6" s="149"/>
      <c r="AC6" s="152"/>
      <c r="AD6" s="149" t="str">
        <f>IF(AD3,IF(VLOOKUP(AD3,'Info Spieler'!$A$2:$H$96,5)=0,"",VLOOKUP(AD3,'Info Spieler'!$A$2:$H$96,5)),"")</f>
        <v>H</v>
      </c>
      <c r="AE6" s="148"/>
      <c r="AF6" s="149"/>
      <c r="AG6" s="150"/>
      <c r="AH6" s="147">
        <f>IF(AH3,IF(VLOOKUP(AH3,'Info Spieler'!$A$2:$H$96,5)=0,"",VLOOKUP(AH3,'Info Spieler'!$A$2:$H$96,5)),"")</f>
      </c>
      <c r="AI6" s="148"/>
      <c r="AJ6" s="149"/>
      <c r="AK6" s="152"/>
      <c r="AL6" s="151" t="str">
        <f>IF(AL3,IF(VLOOKUP(AL3,'Info Spieler'!$A$2:$H$96,5)=0,"",VLOOKUP(AL3,'Info Spieler'!$A$2:$H$96,5)),"")</f>
        <v>D</v>
      </c>
      <c r="AM6" s="148"/>
      <c r="AN6" s="149"/>
      <c r="AO6" s="149"/>
      <c r="AP6" s="151" t="str">
        <f>IF(AP3,IF(VLOOKUP(AP3,'Info Spieler'!$A$2:$H$96,5)=0,"",VLOOKUP(AP3,'Info Spieler'!$A$2:$H$96,5)),"")</f>
        <v>D</v>
      </c>
      <c r="AQ6" s="148"/>
      <c r="AR6" s="149"/>
      <c r="AS6" s="149"/>
      <c r="AT6" s="151">
        <f>IF(AT3,IF(VLOOKUP(AT3,'Info Spieler'!$A$2:$H$96,5)=0,"",VLOOKUP(AT3,'Info Spieler'!$A$2:$H$96,5)),"")</f>
      </c>
      <c r="AU6" s="148"/>
      <c r="AV6" s="149"/>
      <c r="AW6" s="149"/>
      <c r="AX6" s="151">
        <f>IF(AX3,IF(VLOOKUP(AX3,'Info Spieler'!$A$2:$H$96,5)=0,"",VLOOKUP(AX3,'Info Spieler'!$A$2:$H$96,5)),"")</f>
      </c>
      <c r="AY6" s="148"/>
      <c r="AZ6" s="149"/>
      <c r="BA6" s="149"/>
      <c r="BB6" s="151">
        <f>IF(BB3,IF(VLOOKUP(BB3,'Info Spieler'!$A$2:$H$96,5)=0,"",VLOOKUP(BB3,'Info Spieler'!$A$2:$H$96,5)),"")</f>
      </c>
      <c r="BC6" s="148"/>
      <c r="BD6" s="149"/>
      <c r="BE6" s="152"/>
      <c r="BF6" s="4"/>
    </row>
    <row r="7" spans="1:58" ht="15" customHeight="1" hidden="1" thickBot="1">
      <c r="A7" s="181" t="s">
        <v>25</v>
      </c>
      <c r="B7" s="175" t="str">
        <f>IF(B3,IF(VLOOKUP(B3,'Info Spieler'!$A$2:$H$96,6)=0,"",VLOOKUP(B3,'Info Spieler'!$A$2:$H$96,6)),"")</f>
        <v>HMC Büttgen</v>
      </c>
      <c r="C7" s="176"/>
      <c r="D7" s="177"/>
      <c r="E7" s="178"/>
      <c r="F7" s="179" t="str">
        <f>IF(F3,IF(VLOOKUP(F3,'Info Spieler'!$A$2:$H$96,6)=0,"",VLOOKUP(F3,'Info Spieler'!$A$2:$H$96,6)),"")</f>
        <v>HMC Büttgen</v>
      </c>
      <c r="G7" s="176"/>
      <c r="H7" s="177"/>
      <c r="I7" s="178"/>
      <c r="J7" s="179" t="str">
        <f>IF(J3,IF(VLOOKUP(J3,'Info Spieler'!$A$2:$H$96,6)=0,"",VLOOKUP(J3,'Info Spieler'!$A$2:$H$96,6)),"")</f>
        <v>HMC Büttgen</v>
      </c>
      <c r="K7" s="176"/>
      <c r="L7" s="177"/>
      <c r="M7" s="178"/>
      <c r="N7" s="179" t="str">
        <f>IF(N3,IF(VLOOKUP(N3,'Info Spieler'!$A$2:$H$96,6)=0,"",VLOOKUP(N3,'Info Spieler'!$A$2:$H$96,6)),"")</f>
        <v>HMC Büttgen</v>
      </c>
      <c r="O7" s="176"/>
      <c r="P7" s="177"/>
      <c r="Q7" s="178"/>
      <c r="R7" s="179" t="str">
        <f>IF(R3,IF(VLOOKUP(R3,'Info Spieler'!$A$2:$H$96,6)=0,"",VLOOKUP(R3,'Info Spieler'!$A$2:$H$96,6)),"")</f>
        <v>HMC Büttgen</v>
      </c>
      <c r="S7" s="176"/>
      <c r="T7" s="177"/>
      <c r="U7" s="178"/>
      <c r="V7" s="179" t="str">
        <f>IF(V3,IF(VLOOKUP(V3,'Info Spieler'!$A$2:$H$96,6)=0,"",VLOOKUP(V3,'Info Spieler'!$A$2:$H$96,6)),"")</f>
        <v>HMC Büttgen</v>
      </c>
      <c r="W7" s="176"/>
      <c r="X7" s="177"/>
      <c r="Y7" s="178"/>
      <c r="Z7" s="177">
        <f>IF(Z3,IF(VLOOKUP(Z3,'Info Spieler'!$A$2:$H$96,6)=0,"",VLOOKUP(Z3,'Info Spieler'!$A$2:$H$96,6)),"")</f>
      </c>
      <c r="AA7" s="176"/>
      <c r="AB7" s="177"/>
      <c r="AC7" s="180"/>
      <c r="AD7" s="177" t="str">
        <f>IF(AD3,IF(VLOOKUP(AD3,'Info Spieler'!$A$2:$H$96,6)=0,"",VLOOKUP(AD3,'Info Spieler'!$A$2:$H$96,6)),"")</f>
        <v>HMC Büttgen</v>
      </c>
      <c r="AE7" s="176"/>
      <c r="AF7" s="177"/>
      <c r="AG7" s="178"/>
      <c r="AH7" s="175">
        <f>IF(AH3,IF(VLOOKUP(AH3,'Info Spieler'!$A$2:$H$96,6)=0,"",VLOOKUP(AH3,'Info Spieler'!$A$2:$H$96,6)),"")</f>
      </c>
      <c r="AI7" s="176"/>
      <c r="AJ7" s="177"/>
      <c r="AK7" s="180"/>
      <c r="AL7" s="179" t="str">
        <f>IF(AL3,IF(VLOOKUP(AL3,'Info Spieler'!$A$2:$H$96,6)=0,"",VLOOKUP(AL3,'Info Spieler'!$A$2:$H$96,6)),"")</f>
        <v>HMC Büttgen</v>
      </c>
      <c r="AM7" s="176"/>
      <c r="AN7" s="177"/>
      <c r="AO7" s="177"/>
      <c r="AP7" s="179" t="str">
        <f>IF(AP3,IF(VLOOKUP(AP3,'Info Spieler'!$A$2:$H$96,6)=0,"",VLOOKUP(AP3,'Info Spieler'!$A$2:$H$96,6)),"")</f>
        <v>HMC Büttgen</v>
      </c>
      <c r="AQ7" s="176"/>
      <c r="AR7" s="177"/>
      <c r="AS7" s="177"/>
      <c r="AT7" s="179">
        <f>IF(AT3,IF(VLOOKUP(AT3,'Info Spieler'!$A$2:$H$96,6)=0,"",VLOOKUP(AT3,'Info Spieler'!$A$2:$H$96,6)),"")</f>
      </c>
      <c r="AU7" s="176"/>
      <c r="AV7" s="177"/>
      <c r="AW7" s="177"/>
      <c r="AX7" s="179">
        <f>IF(AX3,IF(VLOOKUP(AX3,'Info Spieler'!$A$2:$H$96,6)=0,"",VLOOKUP(AX3,'Info Spieler'!$A$2:$H$96,6)),"")</f>
      </c>
      <c r="AY7" s="176"/>
      <c r="AZ7" s="177"/>
      <c r="BA7" s="177"/>
      <c r="BB7" s="179">
        <f>IF(BB3,IF(VLOOKUP(BB3,'Info Spieler'!$A$2:$H$96,6)=0,"",VLOOKUP(BB3,'Info Spieler'!$A$2:$H$96,6)),"")</f>
      </c>
      <c r="BC7" s="176"/>
      <c r="BD7" s="177"/>
      <c r="BE7" s="180"/>
      <c r="BF7" s="4"/>
    </row>
    <row r="8" spans="1:58" ht="15" customHeight="1">
      <c r="A8" s="5" t="s">
        <v>447</v>
      </c>
      <c r="B8" s="153">
        <v>1</v>
      </c>
      <c r="C8" s="154">
        <v>1</v>
      </c>
      <c r="D8" s="154">
        <v>2</v>
      </c>
      <c r="E8" s="155">
        <v>1</v>
      </c>
      <c r="F8" s="156">
        <v>1</v>
      </c>
      <c r="G8" s="154">
        <v>1</v>
      </c>
      <c r="H8" s="154">
        <v>1</v>
      </c>
      <c r="I8" s="154">
        <v>1</v>
      </c>
      <c r="J8" s="156">
        <v>1</v>
      </c>
      <c r="K8" s="154">
        <v>1</v>
      </c>
      <c r="L8" s="154">
        <v>1</v>
      </c>
      <c r="M8" s="154">
        <v>1</v>
      </c>
      <c r="N8" s="156">
        <v>1</v>
      </c>
      <c r="O8" s="154">
        <v>1</v>
      </c>
      <c r="P8" s="154">
        <v>1</v>
      </c>
      <c r="Q8" s="154">
        <v>1</v>
      </c>
      <c r="R8" s="156">
        <v>2</v>
      </c>
      <c r="S8" s="154">
        <v>1</v>
      </c>
      <c r="T8" s="154">
        <v>1</v>
      </c>
      <c r="U8" s="154">
        <v>1</v>
      </c>
      <c r="V8" s="156">
        <v>1</v>
      </c>
      <c r="W8" s="154">
        <v>1</v>
      </c>
      <c r="X8" s="154">
        <v>1</v>
      </c>
      <c r="Y8" s="155">
        <v>2</v>
      </c>
      <c r="Z8" s="157"/>
      <c r="AA8" s="154"/>
      <c r="AB8" s="154"/>
      <c r="AC8" s="302"/>
      <c r="AD8" s="157">
        <v>1</v>
      </c>
      <c r="AE8" s="154">
        <v>1</v>
      </c>
      <c r="AF8" s="154">
        <v>1</v>
      </c>
      <c r="AG8" s="155">
        <v>1</v>
      </c>
      <c r="AH8" s="153"/>
      <c r="AI8" s="154"/>
      <c r="AJ8" s="154"/>
      <c r="AK8" s="302"/>
      <c r="AL8" s="156">
        <v>1</v>
      </c>
      <c r="AM8" s="154">
        <v>1</v>
      </c>
      <c r="AN8" s="154">
        <v>1</v>
      </c>
      <c r="AO8" s="371">
        <v>2</v>
      </c>
      <c r="AP8" s="156">
        <v>1</v>
      </c>
      <c r="AQ8" s="154">
        <v>2</v>
      </c>
      <c r="AR8" s="154">
        <v>2</v>
      </c>
      <c r="AS8" s="371">
        <v>3</v>
      </c>
      <c r="AT8" s="156"/>
      <c r="AU8" s="154"/>
      <c r="AV8" s="154"/>
      <c r="AW8" s="371"/>
      <c r="AX8" s="156"/>
      <c r="AY8" s="154"/>
      <c r="AZ8" s="154"/>
      <c r="BA8" s="371"/>
      <c r="BB8" s="156"/>
      <c r="BC8" s="154"/>
      <c r="BD8" s="154"/>
      <c r="BE8" s="302"/>
      <c r="BF8" s="4"/>
    </row>
    <row r="9" spans="1:58" ht="15" customHeight="1">
      <c r="A9" s="5" t="s">
        <v>448</v>
      </c>
      <c r="B9" s="107">
        <v>1</v>
      </c>
      <c r="C9" s="26">
        <v>2</v>
      </c>
      <c r="D9" s="26">
        <v>1</v>
      </c>
      <c r="E9" s="27">
        <v>2</v>
      </c>
      <c r="F9" s="25">
        <v>1</v>
      </c>
      <c r="G9" s="26">
        <v>2</v>
      </c>
      <c r="H9" s="26">
        <v>3</v>
      </c>
      <c r="I9" s="26">
        <v>2</v>
      </c>
      <c r="J9" s="25">
        <v>2</v>
      </c>
      <c r="K9" s="26">
        <v>3</v>
      </c>
      <c r="L9" s="26">
        <v>2</v>
      </c>
      <c r="M9" s="26">
        <v>1</v>
      </c>
      <c r="N9" s="25">
        <v>1</v>
      </c>
      <c r="O9" s="26">
        <v>1</v>
      </c>
      <c r="P9" s="26">
        <v>1</v>
      </c>
      <c r="Q9" s="26">
        <v>2</v>
      </c>
      <c r="R9" s="25">
        <v>1</v>
      </c>
      <c r="S9" s="26">
        <v>2</v>
      </c>
      <c r="T9" s="26">
        <v>2</v>
      </c>
      <c r="U9" s="26">
        <v>1</v>
      </c>
      <c r="V9" s="25">
        <v>1</v>
      </c>
      <c r="W9" s="26">
        <v>1</v>
      </c>
      <c r="X9" s="26">
        <v>1</v>
      </c>
      <c r="Y9" s="27">
        <v>1</v>
      </c>
      <c r="Z9" s="28"/>
      <c r="AA9" s="26"/>
      <c r="AB9" s="26"/>
      <c r="AC9" s="108"/>
      <c r="AD9" s="28">
        <v>3</v>
      </c>
      <c r="AE9" s="26">
        <v>1</v>
      </c>
      <c r="AF9" s="26">
        <v>3</v>
      </c>
      <c r="AG9" s="27">
        <v>2</v>
      </c>
      <c r="AH9" s="107"/>
      <c r="AI9" s="26"/>
      <c r="AJ9" s="26"/>
      <c r="AK9" s="108"/>
      <c r="AL9" s="25">
        <v>1</v>
      </c>
      <c r="AM9" s="26">
        <v>1</v>
      </c>
      <c r="AN9" s="26">
        <v>4</v>
      </c>
      <c r="AO9" s="29">
        <v>1</v>
      </c>
      <c r="AP9" s="25">
        <v>1</v>
      </c>
      <c r="AQ9" s="26">
        <v>2</v>
      </c>
      <c r="AR9" s="26">
        <v>1</v>
      </c>
      <c r="AS9" s="29">
        <v>2</v>
      </c>
      <c r="AT9" s="25"/>
      <c r="AU9" s="26"/>
      <c r="AV9" s="26"/>
      <c r="AW9" s="29"/>
      <c r="AX9" s="25"/>
      <c r="AY9" s="26"/>
      <c r="AZ9" s="26"/>
      <c r="BA9" s="29"/>
      <c r="BB9" s="25"/>
      <c r="BC9" s="26"/>
      <c r="BD9" s="26"/>
      <c r="BE9" s="108"/>
      <c r="BF9" s="4"/>
    </row>
    <row r="10" spans="1:58" ht="15" customHeight="1">
      <c r="A10" s="5" t="s">
        <v>449</v>
      </c>
      <c r="B10" s="107">
        <v>1</v>
      </c>
      <c r="C10" s="26">
        <v>2</v>
      </c>
      <c r="D10" s="26">
        <v>1</v>
      </c>
      <c r="E10" s="27">
        <v>1</v>
      </c>
      <c r="F10" s="25">
        <v>2</v>
      </c>
      <c r="G10" s="26">
        <v>2</v>
      </c>
      <c r="H10" s="26">
        <v>1</v>
      </c>
      <c r="I10" s="26">
        <v>1</v>
      </c>
      <c r="J10" s="25">
        <v>1</v>
      </c>
      <c r="K10" s="26">
        <v>1</v>
      </c>
      <c r="L10" s="26">
        <v>1</v>
      </c>
      <c r="M10" s="26">
        <v>1</v>
      </c>
      <c r="N10" s="25">
        <v>2</v>
      </c>
      <c r="O10" s="26">
        <v>2</v>
      </c>
      <c r="P10" s="26">
        <v>2</v>
      </c>
      <c r="Q10" s="26">
        <v>2</v>
      </c>
      <c r="R10" s="25">
        <v>1</v>
      </c>
      <c r="S10" s="26">
        <v>1</v>
      </c>
      <c r="T10" s="26">
        <v>2</v>
      </c>
      <c r="U10" s="26">
        <v>1</v>
      </c>
      <c r="V10" s="25">
        <v>1</v>
      </c>
      <c r="W10" s="26">
        <v>1</v>
      </c>
      <c r="X10" s="26">
        <v>1</v>
      </c>
      <c r="Y10" s="27">
        <v>2</v>
      </c>
      <c r="Z10" s="28"/>
      <c r="AA10" s="26"/>
      <c r="AB10" s="26"/>
      <c r="AC10" s="108"/>
      <c r="AD10" s="28">
        <v>1</v>
      </c>
      <c r="AE10" s="26">
        <v>2</v>
      </c>
      <c r="AF10" s="26">
        <v>2</v>
      </c>
      <c r="AG10" s="27">
        <v>1</v>
      </c>
      <c r="AH10" s="107"/>
      <c r="AI10" s="26"/>
      <c r="AJ10" s="26"/>
      <c r="AK10" s="108"/>
      <c r="AL10" s="25">
        <v>2</v>
      </c>
      <c r="AM10" s="26">
        <v>2</v>
      </c>
      <c r="AN10" s="26">
        <v>1</v>
      </c>
      <c r="AO10" s="29">
        <v>1</v>
      </c>
      <c r="AP10" s="25">
        <v>2</v>
      </c>
      <c r="AQ10" s="26">
        <v>2</v>
      </c>
      <c r="AR10" s="26">
        <v>1</v>
      </c>
      <c r="AS10" s="29">
        <v>2</v>
      </c>
      <c r="AT10" s="25"/>
      <c r="AU10" s="26"/>
      <c r="AV10" s="26"/>
      <c r="AW10" s="29"/>
      <c r="AX10" s="25"/>
      <c r="AY10" s="26"/>
      <c r="AZ10" s="26"/>
      <c r="BA10" s="29"/>
      <c r="BB10" s="25"/>
      <c r="BC10" s="26"/>
      <c r="BD10" s="26"/>
      <c r="BE10" s="108"/>
      <c r="BF10" s="4"/>
    </row>
    <row r="11" spans="1:58" ht="15" customHeight="1">
      <c r="A11" s="5" t="s">
        <v>450</v>
      </c>
      <c r="B11" s="107">
        <v>1</v>
      </c>
      <c r="C11" s="26">
        <v>1</v>
      </c>
      <c r="D11" s="26">
        <v>1</v>
      </c>
      <c r="E11" s="27">
        <v>1</v>
      </c>
      <c r="F11" s="25">
        <v>1</v>
      </c>
      <c r="G11" s="26">
        <v>1</v>
      </c>
      <c r="H11" s="26">
        <v>1</v>
      </c>
      <c r="I11" s="26">
        <v>1</v>
      </c>
      <c r="J11" s="25">
        <v>1</v>
      </c>
      <c r="K11" s="26">
        <v>1</v>
      </c>
      <c r="L11" s="26">
        <v>1</v>
      </c>
      <c r="M11" s="26">
        <v>1</v>
      </c>
      <c r="N11" s="25">
        <v>1</v>
      </c>
      <c r="O11" s="26">
        <v>1</v>
      </c>
      <c r="P11" s="26">
        <v>1</v>
      </c>
      <c r="Q11" s="26">
        <v>1</v>
      </c>
      <c r="R11" s="25">
        <v>2</v>
      </c>
      <c r="S11" s="26">
        <v>1</v>
      </c>
      <c r="T11" s="26">
        <v>1</v>
      </c>
      <c r="U11" s="26">
        <v>1</v>
      </c>
      <c r="V11" s="25">
        <v>1</v>
      </c>
      <c r="W11" s="26">
        <v>1</v>
      </c>
      <c r="X11" s="26">
        <v>1</v>
      </c>
      <c r="Y11" s="27">
        <v>1</v>
      </c>
      <c r="Z11" s="28"/>
      <c r="AA11" s="26"/>
      <c r="AB11" s="26"/>
      <c r="AC11" s="108"/>
      <c r="AD11" s="28">
        <v>1</v>
      </c>
      <c r="AE11" s="26">
        <v>1</v>
      </c>
      <c r="AF11" s="26">
        <v>1</v>
      </c>
      <c r="AG11" s="27">
        <v>1</v>
      </c>
      <c r="AH11" s="107"/>
      <c r="AI11" s="26"/>
      <c r="AJ11" s="26"/>
      <c r="AK11" s="108"/>
      <c r="AL11" s="25">
        <v>2</v>
      </c>
      <c r="AM11" s="26">
        <v>1</v>
      </c>
      <c r="AN11" s="26">
        <v>1</v>
      </c>
      <c r="AO11" s="29">
        <v>1</v>
      </c>
      <c r="AP11" s="25">
        <v>1</v>
      </c>
      <c r="AQ11" s="26">
        <v>1</v>
      </c>
      <c r="AR11" s="26">
        <v>1</v>
      </c>
      <c r="AS11" s="29">
        <v>1</v>
      </c>
      <c r="AT11" s="25"/>
      <c r="AU11" s="26"/>
      <c r="AV11" s="26"/>
      <c r="AW11" s="29"/>
      <c r="AX11" s="25"/>
      <c r="AY11" s="26"/>
      <c r="AZ11" s="26"/>
      <c r="BA11" s="29"/>
      <c r="BB11" s="25"/>
      <c r="BC11" s="26"/>
      <c r="BD11" s="26"/>
      <c r="BE11" s="108"/>
      <c r="BF11" s="4"/>
    </row>
    <row r="12" spans="1:58" ht="15" customHeight="1">
      <c r="A12" s="5" t="s">
        <v>451</v>
      </c>
      <c r="B12" s="107">
        <v>2</v>
      </c>
      <c r="C12" s="26">
        <v>1</v>
      </c>
      <c r="D12" s="26">
        <v>1</v>
      </c>
      <c r="E12" s="27">
        <v>1</v>
      </c>
      <c r="F12" s="25">
        <v>2</v>
      </c>
      <c r="G12" s="26">
        <v>1</v>
      </c>
      <c r="H12" s="26">
        <v>1</v>
      </c>
      <c r="I12" s="26">
        <v>1</v>
      </c>
      <c r="J12" s="25">
        <v>1</v>
      </c>
      <c r="K12" s="26">
        <v>1</v>
      </c>
      <c r="L12" s="26">
        <v>1</v>
      </c>
      <c r="M12" s="26">
        <v>1</v>
      </c>
      <c r="N12" s="25">
        <v>1</v>
      </c>
      <c r="O12" s="26">
        <v>1</v>
      </c>
      <c r="P12" s="26">
        <v>1</v>
      </c>
      <c r="Q12" s="26">
        <v>1</v>
      </c>
      <c r="R12" s="25">
        <v>2</v>
      </c>
      <c r="S12" s="26">
        <v>1</v>
      </c>
      <c r="T12" s="26">
        <v>1</v>
      </c>
      <c r="U12" s="26">
        <v>1</v>
      </c>
      <c r="V12" s="25">
        <v>1</v>
      </c>
      <c r="W12" s="26">
        <v>1</v>
      </c>
      <c r="X12" s="26">
        <v>1</v>
      </c>
      <c r="Y12" s="27">
        <v>2</v>
      </c>
      <c r="Z12" s="28"/>
      <c r="AA12" s="26"/>
      <c r="AB12" s="26"/>
      <c r="AC12" s="108"/>
      <c r="AD12" s="28">
        <v>1</v>
      </c>
      <c r="AE12" s="26">
        <v>3</v>
      </c>
      <c r="AF12" s="26">
        <v>1</v>
      </c>
      <c r="AG12" s="27">
        <v>1</v>
      </c>
      <c r="AH12" s="107"/>
      <c r="AI12" s="26"/>
      <c r="AJ12" s="26"/>
      <c r="AK12" s="108"/>
      <c r="AL12" s="25">
        <v>1</v>
      </c>
      <c r="AM12" s="26">
        <v>1</v>
      </c>
      <c r="AN12" s="26">
        <v>1</v>
      </c>
      <c r="AO12" s="29">
        <v>2</v>
      </c>
      <c r="AP12" s="25">
        <v>1</v>
      </c>
      <c r="AQ12" s="26">
        <v>1</v>
      </c>
      <c r="AR12" s="26">
        <v>1</v>
      </c>
      <c r="AS12" s="29">
        <v>1</v>
      </c>
      <c r="AT12" s="25"/>
      <c r="AU12" s="26"/>
      <c r="AV12" s="26"/>
      <c r="AW12" s="29"/>
      <c r="AX12" s="25"/>
      <c r="AY12" s="26"/>
      <c r="AZ12" s="26"/>
      <c r="BA12" s="29"/>
      <c r="BB12" s="25"/>
      <c r="BC12" s="26"/>
      <c r="BD12" s="26"/>
      <c r="BE12" s="108"/>
      <c r="BF12" s="4"/>
    </row>
    <row r="13" spans="1:58" ht="15" customHeight="1">
      <c r="A13" s="5" t="s">
        <v>452</v>
      </c>
      <c r="B13" s="107">
        <v>1</v>
      </c>
      <c r="C13" s="26">
        <v>2</v>
      </c>
      <c r="D13" s="26">
        <v>1</v>
      </c>
      <c r="E13" s="27">
        <v>1</v>
      </c>
      <c r="F13" s="25">
        <v>2</v>
      </c>
      <c r="G13" s="26">
        <v>1</v>
      </c>
      <c r="H13" s="26">
        <v>1</v>
      </c>
      <c r="I13" s="26">
        <v>1</v>
      </c>
      <c r="J13" s="25">
        <v>1</v>
      </c>
      <c r="K13" s="26">
        <v>1</v>
      </c>
      <c r="L13" s="26">
        <v>1</v>
      </c>
      <c r="M13" s="26">
        <v>2</v>
      </c>
      <c r="N13" s="25">
        <v>2</v>
      </c>
      <c r="O13" s="26">
        <v>1</v>
      </c>
      <c r="P13" s="26">
        <v>1</v>
      </c>
      <c r="Q13" s="26">
        <v>2</v>
      </c>
      <c r="R13" s="25">
        <v>2</v>
      </c>
      <c r="S13" s="26">
        <v>1</v>
      </c>
      <c r="T13" s="26">
        <v>2</v>
      </c>
      <c r="U13" s="26">
        <v>2</v>
      </c>
      <c r="V13" s="25">
        <v>1</v>
      </c>
      <c r="W13" s="26">
        <v>1</v>
      </c>
      <c r="X13" s="26">
        <v>1</v>
      </c>
      <c r="Y13" s="27">
        <v>2</v>
      </c>
      <c r="Z13" s="28"/>
      <c r="AA13" s="26"/>
      <c r="AB13" s="26"/>
      <c r="AC13" s="108"/>
      <c r="AD13" s="28">
        <v>1</v>
      </c>
      <c r="AE13" s="26">
        <v>1</v>
      </c>
      <c r="AF13" s="26">
        <v>1</v>
      </c>
      <c r="AG13" s="27">
        <v>2</v>
      </c>
      <c r="AH13" s="107"/>
      <c r="AI13" s="26"/>
      <c r="AJ13" s="26"/>
      <c r="AK13" s="108"/>
      <c r="AL13" s="25">
        <v>1</v>
      </c>
      <c r="AM13" s="26">
        <v>2</v>
      </c>
      <c r="AN13" s="26">
        <v>1</v>
      </c>
      <c r="AO13" s="29">
        <v>3</v>
      </c>
      <c r="AP13" s="25">
        <v>1</v>
      </c>
      <c r="AQ13" s="26">
        <v>1</v>
      </c>
      <c r="AR13" s="26">
        <v>1</v>
      </c>
      <c r="AS13" s="29">
        <v>1</v>
      </c>
      <c r="AT13" s="25"/>
      <c r="AU13" s="26"/>
      <c r="AV13" s="26"/>
      <c r="AW13" s="29"/>
      <c r="AX13" s="25"/>
      <c r="AY13" s="26"/>
      <c r="AZ13" s="26"/>
      <c r="BA13" s="29"/>
      <c r="BB13" s="25"/>
      <c r="BC13" s="26"/>
      <c r="BD13" s="26"/>
      <c r="BE13" s="108"/>
      <c r="BF13" s="4"/>
    </row>
    <row r="14" spans="1:58" ht="15" customHeight="1">
      <c r="A14" s="5" t="s">
        <v>453</v>
      </c>
      <c r="B14" s="107">
        <v>1</v>
      </c>
      <c r="C14" s="26">
        <v>1</v>
      </c>
      <c r="D14" s="26">
        <v>1</v>
      </c>
      <c r="E14" s="27">
        <v>2</v>
      </c>
      <c r="F14" s="25">
        <v>1</v>
      </c>
      <c r="G14" s="26">
        <v>2</v>
      </c>
      <c r="H14" s="26">
        <v>1</v>
      </c>
      <c r="I14" s="26">
        <v>2</v>
      </c>
      <c r="J14" s="25">
        <v>2</v>
      </c>
      <c r="K14" s="26">
        <v>1</v>
      </c>
      <c r="L14" s="26">
        <v>2</v>
      </c>
      <c r="M14" s="26">
        <v>1</v>
      </c>
      <c r="N14" s="25">
        <v>2</v>
      </c>
      <c r="O14" s="26">
        <v>1</v>
      </c>
      <c r="P14" s="26">
        <v>1</v>
      </c>
      <c r="Q14" s="26">
        <v>1</v>
      </c>
      <c r="R14" s="25">
        <v>1</v>
      </c>
      <c r="S14" s="26">
        <v>2</v>
      </c>
      <c r="T14" s="26">
        <v>1</v>
      </c>
      <c r="U14" s="26">
        <v>2</v>
      </c>
      <c r="V14" s="25">
        <v>2</v>
      </c>
      <c r="W14" s="26">
        <v>1</v>
      </c>
      <c r="X14" s="26">
        <v>2</v>
      </c>
      <c r="Y14" s="27">
        <v>1</v>
      </c>
      <c r="Z14" s="28"/>
      <c r="AA14" s="26"/>
      <c r="AB14" s="26"/>
      <c r="AC14" s="108"/>
      <c r="AD14" s="28">
        <v>3</v>
      </c>
      <c r="AE14" s="26">
        <v>2</v>
      </c>
      <c r="AF14" s="26">
        <v>2</v>
      </c>
      <c r="AG14" s="27">
        <v>2</v>
      </c>
      <c r="AH14" s="107"/>
      <c r="AI14" s="26"/>
      <c r="AJ14" s="26"/>
      <c r="AK14" s="108"/>
      <c r="AL14" s="25">
        <v>2</v>
      </c>
      <c r="AM14" s="26">
        <v>2</v>
      </c>
      <c r="AN14" s="26">
        <v>2</v>
      </c>
      <c r="AO14" s="29">
        <v>2</v>
      </c>
      <c r="AP14" s="25">
        <v>2</v>
      </c>
      <c r="AQ14" s="26">
        <v>1</v>
      </c>
      <c r="AR14" s="26">
        <v>1</v>
      </c>
      <c r="AS14" s="29">
        <v>2</v>
      </c>
      <c r="AT14" s="25"/>
      <c r="AU14" s="26"/>
      <c r="AV14" s="26"/>
      <c r="AW14" s="29"/>
      <c r="AX14" s="25"/>
      <c r="AY14" s="26"/>
      <c r="AZ14" s="26"/>
      <c r="BA14" s="29"/>
      <c r="BB14" s="25"/>
      <c r="BC14" s="26"/>
      <c r="BD14" s="26"/>
      <c r="BE14" s="108"/>
      <c r="BF14" s="4"/>
    </row>
    <row r="15" spans="1:58" ht="15" customHeight="1">
      <c r="A15" s="5" t="s">
        <v>454</v>
      </c>
      <c r="B15" s="107">
        <v>1</v>
      </c>
      <c r="C15" s="26">
        <v>1</v>
      </c>
      <c r="D15" s="26">
        <v>2</v>
      </c>
      <c r="E15" s="27">
        <v>1</v>
      </c>
      <c r="F15" s="25">
        <v>2</v>
      </c>
      <c r="G15" s="26">
        <v>1</v>
      </c>
      <c r="H15" s="26">
        <v>1</v>
      </c>
      <c r="I15" s="26">
        <v>1</v>
      </c>
      <c r="J15" s="25">
        <v>3</v>
      </c>
      <c r="K15" s="26">
        <v>1</v>
      </c>
      <c r="L15" s="26">
        <v>1</v>
      </c>
      <c r="M15" s="26">
        <v>2</v>
      </c>
      <c r="N15" s="25">
        <v>1</v>
      </c>
      <c r="O15" s="26">
        <v>1</v>
      </c>
      <c r="P15" s="26">
        <v>1</v>
      </c>
      <c r="Q15" s="26">
        <v>1</v>
      </c>
      <c r="R15" s="25">
        <v>1</v>
      </c>
      <c r="S15" s="26">
        <v>1</v>
      </c>
      <c r="T15" s="26">
        <v>1</v>
      </c>
      <c r="U15" s="26">
        <v>1</v>
      </c>
      <c r="V15" s="25">
        <v>1</v>
      </c>
      <c r="W15" s="26">
        <v>1</v>
      </c>
      <c r="X15" s="26">
        <v>3</v>
      </c>
      <c r="Y15" s="27">
        <v>1</v>
      </c>
      <c r="Z15" s="28"/>
      <c r="AA15" s="26"/>
      <c r="AB15" s="26"/>
      <c r="AC15" s="108"/>
      <c r="AD15" s="28">
        <v>1</v>
      </c>
      <c r="AE15" s="26">
        <v>1</v>
      </c>
      <c r="AF15" s="26">
        <v>1</v>
      </c>
      <c r="AG15" s="27">
        <v>1</v>
      </c>
      <c r="AH15" s="107"/>
      <c r="AI15" s="26"/>
      <c r="AJ15" s="26"/>
      <c r="AK15" s="108"/>
      <c r="AL15" s="25">
        <v>1</v>
      </c>
      <c r="AM15" s="26">
        <v>2</v>
      </c>
      <c r="AN15" s="26">
        <v>1</v>
      </c>
      <c r="AO15" s="29">
        <v>2</v>
      </c>
      <c r="AP15" s="25">
        <v>1</v>
      </c>
      <c r="AQ15" s="26">
        <v>1</v>
      </c>
      <c r="AR15" s="26">
        <v>2</v>
      </c>
      <c r="AS15" s="29">
        <v>1</v>
      </c>
      <c r="AT15" s="25"/>
      <c r="AU15" s="26"/>
      <c r="AV15" s="26"/>
      <c r="AW15" s="29"/>
      <c r="AX15" s="25"/>
      <c r="AY15" s="26"/>
      <c r="AZ15" s="26"/>
      <c r="BA15" s="29"/>
      <c r="BB15" s="25"/>
      <c r="BC15" s="26"/>
      <c r="BD15" s="26"/>
      <c r="BE15" s="108"/>
      <c r="BF15" s="4"/>
    </row>
    <row r="16" spans="1:58" ht="15" customHeight="1">
      <c r="A16" s="5" t="s">
        <v>455</v>
      </c>
      <c r="B16" s="107">
        <v>1</v>
      </c>
      <c r="C16" s="26">
        <v>1</v>
      </c>
      <c r="D16" s="26">
        <v>1</v>
      </c>
      <c r="E16" s="27">
        <v>2</v>
      </c>
      <c r="F16" s="25">
        <v>1</v>
      </c>
      <c r="G16" s="26">
        <v>1</v>
      </c>
      <c r="H16" s="26">
        <v>1</v>
      </c>
      <c r="I16" s="26">
        <v>1</v>
      </c>
      <c r="J16" s="25">
        <v>1</v>
      </c>
      <c r="K16" s="26">
        <v>1</v>
      </c>
      <c r="L16" s="26">
        <v>1</v>
      </c>
      <c r="M16" s="26">
        <v>1</v>
      </c>
      <c r="N16" s="25">
        <v>1</v>
      </c>
      <c r="O16" s="26">
        <v>1</v>
      </c>
      <c r="P16" s="26">
        <v>2</v>
      </c>
      <c r="Q16" s="26">
        <v>1</v>
      </c>
      <c r="R16" s="25">
        <v>1</v>
      </c>
      <c r="S16" s="26">
        <v>1</v>
      </c>
      <c r="T16" s="26">
        <v>1</v>
      </c>
      <c r="U16" s="26">
        <v>1</v>
      </c>
      <c r="V16" s="25">
        <v>1</v>
      </c>
      <c r="W16" s="26">
        <v>1</v>
      </c>
      <c r="X16" s="26">
        <v>1</v>
      </c>
      <c r="Y16" s="27">
        <v>1</v>
      </c>
      <c r="Z16" s="28"/>
      <c r="AA16" s="26"/>
      <c r="AB16" s="26"/>
      <c r="AC16" s="108"/>
      <c r="AD16" s="28">
        <v>3</v>
      </c>
      <c r="AE16" s="26">
        <v>2</v>
      </c>
      <c r="AF16" s="26">
        <v>1</v>
      </c>
      <c r="AG16" s="27">
        <v>2</v>
      </c>
      <c r="AH16" s="107"/>
      <c r="AI16" s="26"/>
      <c r="AJ16" s="26"/>
      <c r="AK16" s="108"/>
      <c r="AL16" s="25">
        <v>1</v>
      </c>
      <c r="AM16" s="26">
        <v>1</v>
      </c>
      <c r="AN16" s="26">
        <v>1</v>
      </c>
      <c r="AO16" s="29">
        <v>1</v>
      </c>
      <c r="AP16" s="25">
        <v>1</v>
      </c>
      <c r="AQ16" s="26">
        <v>1</v>
      </c>
      <c r="AR16" s="26">
        <v>2</v>
      </c>
      <c r="AS16" s="29">
        <v>1</v>
      </c>
      <c r="AT16" s="25"/>
      <c r="AU16" s="26"/>
      <c r="AV16" s="26"/>
      <c r="AW16" s="29"/>
      <c r="AX16" s="25"/>
      <c r="AY16" s="26"/>
      <c r="AZ16" s="26"/>
      <c r="BA16" s="29"/>
      <c r="BB16" s="25"/>
      <c r="BC16" s="26"/>
      <c r="BD16" s="26"/>
      <c r="BE16" s="108"/>
      <c r="BF16" s="4"/>
    </row>
    <row r="17" spans="1:58" ht="15" customHeight="1">
      <c r="A17" s="5" t="s">
        <v>456</v>
      </c>
      <c r="B17" s="107">
        <v>1</v>
      </c>
      <c r="C17" s="26">
        <v>1</v>
      </c>
      <c r="D17" s="26">
        <v>2</v>
      </c>
      <c r="E17" s="27">
        <v>2</v>
      </c>
      <c r="F17" s="25">
        <v>2</v>
      </c>
      <c r="G17" s="26">
        <v>2</v>
      </c>
      <c r="H17" s="26">
        <v>2</v>
      </c>
      <c r="I17" s="26">
        <v>2</v>
      </c>
      <c r="J17" s="25">
        <v>1</v>
      </c>
      <c r="K17" s="26">
        <v>1</v>
      </c>
      <c r="L17" s="26">
        <v>2</v>
      </c>
      <c r="M17" s="26">
        <v>1</v>
      </c>
      <c r="N17" s="25">
        <v>1</v>
      </c>
      <c r="O17" s="26">
        <v>1</v>
      </c>
      <c r="P17" s="26">
        <v>1</v>
      </c>
      <c r="Q17" s="26">
        <v>2</v>
      </c>
      <c r="R17" s="25">
        <v>1</v>
      </c>
      <c r="S17" s="26">
        <v>1</v>
      </c>
      <c r="T17" s="26">
        <v>2</v>
      </c>
      <c r="U17" s="26">
        <v>1</v>
      </c>
      <c r="V17" s="25">
        <v>1</v>
      </c>
      <c r="W17" s="26">
        <v>2</v>
      </c>
      <c r="X17" s="26">
        <v>1</v>
      </c>
      <c r="Y17" s="27">
        <v>1</v>
      </c>
      <c r="Z17" s="28"/>
      <c r="AA17" s="26"/>
      <c r="AB17" s="26"/>
      <c r="AC17" s="108"/>
      <c r="AD17" s="28">
        <v>2</v>
      </c>
      <c r="AE17" s="26">
        <v>1</v>
      </c>
      <c r="AF17" s="26">
        <v>1</v>
      </c>
      <c r="AG17" s="27">
        <v>2</v>
      </c>
      <c r="AH17" s="107"/>
      <c r="AI17" s="26"/>
      <c r="AJ17" s="26"/>
      <c r="AK17" s="108"/>
      <c r="AL17" s="25">
        <v>1</v>
      </c>
      <c r="AM17" s="26">
        <v>1</v>
      </c>
      <c r="AN17" s="26">
        <v>1</v>
      </c>
      <c r="AO17" s="29">
        <v>2</v>
      </c>
      <c r="AP17" s="25">
        <v>2</v>
      </c>
      <c r="AQ17" s="26">
        <v>1</v>
      </c>
      <c r="AR17" s="26">
        <v>2</v>
      </c>
      <c r="AS17" s="29">
        <v>1</v>
      </c>
      <c r="AT17" s="25"/>
      <c r="AU17" s="26"/>
      <c r="AV17" s="26"/>
      <c r="AW17" s="29"/>
      <c r="AX17" s="25"/>
      <c r="AY17" s="26"/>
      <c r="AZ17" s="26"/>
      <c r="BA17" s="29"/>
      <c r="BB17" s="25"/>
      <c r="BC17" s="26"/>
      <c r="BD17" s="26"/>
      <c r="BE17" s="108"/>
      <c r="BF17" s="4"/>
    </row>
    <row r="18" spans="1:58" ht="15" customHeight="1">
      <c r="A18" s="5" t="s">
        <v>457</v>
      </c>
      <c r="B18" s="107">
        <v>1</v>
      </c>
      <c r="C18" s="26">
        <v>2</v>
      </c>
      <c r="D18" s="26">
        <v>1</v>
      </c>
      <c r="E18" s="27">
        <v>2</v>
      </c>
      <c r="F18" s="25">
        <v>2</v>
      </c>
      <c r="G18" s="26">
        <v>2</v>
      </c>
      <c r="H18" s="26">
        <v>3</v>
      </c>
      <c r="I18" s="26">
        <v>2</v>
      </c>
      <c r="J18" s="25">
        <v>2</v>
      </c>
      <c r="K18" s="26">
        <v>1</v>
      </c>
      <c r="L18" s="26">
        <v>1</v>
      </c>
      <c r="M18" s="26">
        <v>1</v>
      </c>
      <c r="N18" s="25">
        <v>1</v>
      </c>
      <c r="O18" s="26">
        <v>2</v>
      </c>
      <c r="P18" s="26">
        <v>2</v>
      </c>
      <c r="Q18" s="26">
        <v>2</v>
      </c>
      <c r="R18" s="25">
        <v>2</v>
      </c>
      <c r="S18" s="26">
        <v>2</v>
      </c>
      <c r="T18" s="26">
        <v>1</v>
      </c>
      <c r="U18" s="26">
        <v>1</v>
      </c>
      <c r="V18" s="25">
        <v>2</v>
      </c>
      <c r="W18" s="26">
        <v>2</v>
      </c>
      <c r="X18" s="26">
        <v>2</v>
      </c>
      <c r="Y18" s="27">
        <v>1</v>
      </c>
      <c r="Z18" s="28"/>
      <c r="AA18" s="26"/>
      <c r="AB18" s="26"/>
      <c r="AC18" s="108"/>
      <c r="AD18" s="28">
        <v>2</v>
      </c>
      <c r="AE18" s="26">
        <v>3</v>
      </c>
      <c r="AF18" s="26">
        <v>2</v>
      </c>
      <c r="AG18" s="27">
        <v>1</v>
      </c>
      <c r="AH18" s="107"/>
      <c r="AI18" s="26"/>
      <c r="AJ18" s="26"/>
      <c r="AK18" s="108"/>
      <c r="AL18" s="25">
        <v>1</v>
      </c>
      <c r="AM18" s="26">
        <v>1</v>
      </c>
      <c r="AN18" s="26">
        <v>2</v>
      </c>
      <c r="AO18" s="29">
        <v>2</v>
      </c>
      <c r="AP18" s="25">
        <v>1</v>
      </c>
      <c r="AQ18" s="26">
        <v>2</v>
      </c>
      <c r="AR18" s="26">
        <v>1</v>
      </c>
      <c r="AS18" s="29">
        <v>1</v>
      </c>
      <c r="AT18" s="25"/>
      <c r="AU18" s="26"/>
      <c r="AV18" s="26"/>
      <c r="AW18" s="29"/>
      <c r="AX18" s="25"/>
      <c r="AY18" s="26"/>
      <c r="AZ18" s="26"/>
      <c r="BA18" s="29"/>
      <c r="BB18" s="25"/>
      <c r="BC18" s="26"/>
      <c r="BD18" s="26"/>
      <c r="BE18" s="108"/>
      <c r="BF18" s="4"/>
    </row>
    <row r="19" spans="1:58" ht="15" customHeight="1">
      <c r="A19" s="5" t="s">
        <v>458</v>
      </c>
      <c r="B19" s="107">
        <v>2</v>
      </c>
      <c r="C19" s="26">
        <v>3</v>
      </c>
      <c r="D19" s="26">
        <v>1</v>
      </c>
      <c r="E19" s="27">
        <v>1</v>
      </c>
      <c r="F19" s="25">
        <v>2</v>
      </c>
      <c r="G19" s="26">
        <v>1</v>
      </c>
      <c r="H19" s="26">
        <v>2</v>
      </c>
      <c r="I19" s="26">
        <v>1</v>
      </c>
      <c r="J19" s="25">
        <v>1</v>
      </c>
      <c r="K19" s="26">
        <v>1</v>
      </c>
      <c r="L19" s="26">
        <v>2</v>
      </c>
      <c r="M19" s="26">
        <v>1</v>
      </c>
      <c r="N19" s="25">
        <v>1</v>
      </c>
      <c r="O19" s="26">
        <v>2</v>
      </c>
      <c r="P19" s="26">
        <v>1</v>
      </c>
      <c r="Q19" s="26">
        <v>1</v>
      </c>
      <c r="R19" s="25">
        <v>1</v>
      </c>
      <c r="S19" s="26">
        <v>1</v>
      </c>
      <c r="T19" s="26">
        <v>2</v>
      </c>
      <c r="U19" s="26">
        <v>1</v>
      </c>
      <c r="V19" s="25">
        <v>1</v>
      </c>
      <c r="W19" s="26">
        <v>1</v>
      </c>
      <c r="X19" s="26">
        <v>1</v>
      </c>
      <c r="Y19" s="27">
        <v>1</v>
      </c>
      <c r="Z19" s="28"/>
      <c r="AA19" s="26"/>
      <c r="AB19" s="26"/>
      <c r="AC19" s="108"/>
      <c r="AD19" s="28">
        <v>1</v>
      </c>
      <c r="AE19" s="26">
        <v>2</v>
      </c>
      <c r="AF19" s="26">
        <v>1</v>
      </c>
      <c r="AG19" s="27">
        <v>1</v>
      </c>
      <c r="AH19" s="107"/>
      <c r="AI19" s="26"/>
      <c r="AJ19" s="26"/>
      <c r="AK19" s="108"/>
      <c r="AL19" s="25">
        <v>1</v>
      </c>
      <c r="AM19" s="26">
        <v>1</v>
      </c>
      <c r="AN19" s="26">
        <v>1</v>
      </c>
      <c r="AO19" s="29">
        <v>1</v>
      </c>
      <c r="AP19" s="25">
        <v>1</v>
      </c>
      <c r="AQ19" s="26">
        <v>1</v>
      </c>
      <c r="AR19" s="26">
        <v>1</v>
      </c>
      <c r="AS19" s="29">
        <v>2</v>
      </c>
      <c r="AT19" s="25"/>
      <c r="AU19" s="26"/>
      <c r="AV19" s="26"/>
      <c r="AW19" s="29"/>
      <c r="AX19" s="25"/>
      <c r="AY19" s="26"/>
      <c r="AZ19" s="26"/>
      <c r="BA19" s="29"/>
      <c r="BB19" s="25"/>
      <c r="BC19" s="26"/>
      <c r="BD19" s="26"/>
      <c r="BE19" s="108"/>
      <c r="BF19" s="4"/>
    </row>
    <row r="20" spans="1:58" ht="15" customHeight="1">
      <c r="A20" s="5" t="s">
        <v>459</v>
      </c>
      <c r="B20" s="107">
        <v>3</v>
      </c>
      <c r="C20" s="26">
        <v>1</v>
      </c>
      <c r="D20" s="26">
        <v>1</v>
      </c>
      <c r="E20" s="27">
        <v>1</v>
      </c>
      <c r="F20" s="25">
        <v>1</v>
      </c>
      <c r="G20" s="26">
        <v>2</v>
      </c>
      <c r="H20" s="26">
        <v>2</v>
      </c>
      <c r="I20" s="26">
        <v>2</v>
      </c>
      <c r="J20" s="25">
        <v>1</v>
      </c>
      <c r="K20" s="26">
        <v>1</v>
      </c>
      <c r="L20" s="26">
        <v>1</v>
      </c>
      <c r="M20" s="26">
        <v>1</v>
      </c>
      <c r="N20" s="25">
        <v>1</v>
      </c>
      <c r="O20" s="26">
        <v>1</v>
      </c>
      <c r="P20" s="26">
        <v>1</v>
      </c>
      <c r="Q20" s="26">
        <v>2</v>
      </c>
      <c r="R20" s="25">
        <v>1</v>
      </c>
      <c r="S20" s="26">
        <v>1</v>
      </c>
      <c r="T20" s="26">
        <v>2</v>
      </c>
      <c r="U20" s="26">
        <v>1</v>
      </c>
      <c r="V20" s="25">
        <v>1</v>
      </c>
      <c r="W20" s="26">
        <v>1</v>
      </c>
      <c r="X20" s="26">
        <v>1</v>
      </c>
      <c r="Y20" s="27">
        <v>1</v>
      </c>
      <c r="Z20" s="28"/>
      <c r="AA20" s="26"/>
      <c r="AB20" s="26"/>
      <c r="AC20" s="108"/>
      <c r="AD20" s="28">
        <v>3</v>
      </c>
      <c r="AE20" s="26">
        <v>2</v>
      </c>
      <c r="AF20" s="26">
        <v>1</v>
      </c>
      <c r="AG20" s="27">
        <v>1</v>
      </c>
      <c r="AH20" s="107"/>
      <c r="AI20" s="26"/>
      <c r="AJ20" s="26"/>
      <c r="AK20" s="108"/>
      <c r="AL20" s="25">
        <v>2</v>
      </c>
      <c r="AM20" s="26">
        <v>1</v>
      </c>
      <c r="AN20" s="26">
        <v>2</v>
      </c>
      <c r="AO20" s="29">
        <v>3</v>
      </c>
      <c r="AP20" s="25">
        <v>3</v>
      </c>
      <c r="AQ20" s="26">
        <v>1</v>
      </c>
      <c r="AR20" s="26">
        <v>1</v>
      </c>
      <c r="AS20" s="29">
        <v>1</v>
      </c>
      <c r="AT20" s="25"/>
      <c r="AU20" s="26"/>
      <c r="AV20" s="26"/>
      <c r="AW20" s="29"/>
      <c r="AX20" s="25"/>
      <c r="AY20" s="26"/>
      <c r="AZ20" s="26"/>
      <c r="BA20" s="29"/>
      <c r="BB20" s="25"/>
      <c r="BC20" s="26"/>
      <c r="BD20" s="26"/>
      <c r="BE20" s="108"/>
      <c r="BF20" s="4"/>
    </row>
    <row r="21" spans="1:58" ht="15" customHeight="1">
      <c r="A21" s="5" t="s">
        <v>460</v>
      </c>
      <c r="B21" s="107">
        <v>1</v>
      </c>
      <c r="C21" s="26">
        <v>2</v>
      </c>
      <c r="D21" s="26">
        <v>1</v>
      </c>
      <c r="E21" s="27">
        <v>1</v>
      </c>
      <c r="F21" s="25">
        <v>2</v>
      </c>
      <c r="G21" s="26">
        <v>1</v>
      </c>
      <c r="H21" s="26">
        <v>1</v>
      </c>
      <c r="I21" s="26">
        <v>1</v>
      </c>
      <c r="J21" s="25">
        <v>3</v>
      </c>
      <c r="K21" s="26">
        <v>3</v>
      </c>
      <c r="L21" s="26">
        <v>1</v>
      </c>
      <c r="M21" s="26">
        <v>2</v>
      </c>
      <c r="N21" s="25">
        <v>1</v>
      </c>
      <c r="O21" s="26">
        <v>2</v>
      </c>
      <c r="P21" s="26">
        <v>1</v>
      </c>
      <c r="Q21" s="26">
        <v>1</v>
      </c>
      <c r="R21" s="25">
        <v>1</v>
      </c>
      <c r="S21" s="26">
        <v>1</v>
      </c>
      <c r="T21" s="26">
        <v>2</v>
      </c>
      <c r="U21" s="26">
        <v>1</v>
      </c>
      <c r="V21" s="25">
        <v>1</v>
      </c>
      <c r="W21" s="26">
        <v>2</v>
      </c>
      <c r="X21" s="26">
        <v>1</v>
      </c>
      <c r="Y21" s="27">
        <v>1</v>
      </c>
      <c r="Z21" s="28"/>
      <c r="AA21" s="26"/>
      <c r="AB21" s="26"/>
      <c r="AC21" s="108"/>
      <c r="AD21" s="28">
        <v>3</v>
      </c>
      <c r="AE21" s="26">
        <v>3</v>
      </c>
      <c r="AF21" s="26">
        <v>1</v>
      </c>
      <c r="AG21" s="27">
        <v>2</v>
      </c>
      <c r="AH21" s="107"/>
      <c r="AI21" s="26"/>
      <c r="AJ21" s="26"/>
      <c r="AK21" s="108"/>
      <c r="AL21" s="25">
        <v>1</v>
      </c>
      <c r="AM21" s="26">
        <v>1</v>
      </c>
      <c r="AN21" s="26">
        <v>1</v>
      </c>
      <c r="AO21" s="29">
        <v>1</v>
      </c>
      <c r="AP21" s="25">
        <v>3</v>
      </c>
      <c r="AQ21" s="26">
        <v>2</v>
      </c>
      <c r="AR21" s="26">
        <v>1</v>
      </c>
      <c r="AS21" s="29">
        <v>1</v>
      </c>
      <c r="AT21" s="25"/>
      <c r="AU21" s="26"/>
      <c r="AV21" s="26"/>
      <c r="AW21" s="29"/>
      <c r="AX21" s="25"/>
      <c r="AY21" s="26"/>
      <c r="AZ21" s="26"/>
      <c r="BA21" s="29"/>
      <c r="BB21" s="25"/>
      <c r="BC21" s="26"/>
      <c r="BD21" s="26"/>
      <c r="BE21" s="108"/>
      <c r="BF21" s="4"/>
    </row>
    <row r="22" spans="1:58" ht="15" customHeight="1">
      <c r="A22" s="5" t="s">
        <v>461</v>
      </c>
      <c r="B22" s="107">
        <v>1</v>
      </c>
      <c r="C22" s="26">
        <v>1</v>
      </c>
      <c r="D22" s="26">
        <v>1</v>
      </c>
      <c r="E22" s="27">
        <v>1</v>
      </c>
      <c r="F22" s="25">
        <v>2</v>
      </c>
      <c r="G22" s="26">
        <v>1</v>
      </c>
      <c r="H22" s="26">
        <v>1</v>
      </c>
      <c r="I22" s="26">
        <v>1</v>
      </c>
      <c r="J22" s="25">
        <v>1</v>
      </c>
      <c r="K22" s="26">
        <v>1</v>
      </c>
      <c r="L22" s="26">
        <v>2</v>
      </c>
      <c r="M22" s="26">
        <v>1</v>
      </c>
      <c r="N22" s="25">
        <v>1</v>
      </c>
      <c r="O22" s="26">
        <v>1</v>
      </c>
      <c r="P22" s="26">
        <v>1</v>
      </c>
      <c r="Q22" s="26">
        <v>1</v>
      </c>
      <c r="R22" s="25">
        <v>1</v>
      </c>
      <c r="S22" s="26">
        <v>1</v>
      </c>
      <c r="T22" s="26">
        <v>1</v>
      </c>
      <c r="U22" s="26">
        <v>1</v>
      </c>
      <c r="V22" s="25">
        <v>1</v>
      </c>
      <c r="W22" s="26">
        <v>1</v>
      </c>
      <c r="X22" s="26">
        <v>1</v>
      </c>
      <c r="Y22" s="27">
        <v>1</v>
      </c>
      <c r="Z22" s="28"/>
      <c r="AA22" s="26"/>
      <c r="AB22" s="26"/>
      <c r="AC22" s="108"/>
      <c r="AD22" s="28">
        <v>1</v>
      </c>
      <c r="AE22" s="26">
        <v>1</v>
      </c>
      <c r="AF22" s="26">
        <v>1</v>
      </c>
      <c r="AG22" s="27">
        <v>1</v>
      </c>
      <c r="AH22" s="107"/>
      <c r="AI22" s="26"/>
      <c r="AJ22" s="26"/>
      <c r="AK22" s="108"/>
      <c r="AL22" s="25">
        <v>2</v>
      </c>
      <c r="AM22" s="26">
        <v>1</v>
      </c>
      <c r="AN22" s="26">
        <v>2</v>
      </c>
      <c r="AO22" s="29">
        <v>1</v>
      </c>
      <c r="AP22" s="25">
        <v>1</v>
      </c>
      <c r="AQ22" s="26">
        <v>1</v>
      </c>
      <c r="AR22" s="26">
        <v>1</v>
      </c>
      <c r="AS22" s="29">
        <v>1</v>
      </c>
      <c r="AT22" s="25"/>
      <c r="AU22" s="26"/>
      <c r="AV22" s="26"/>
      <c r="AW22" s="29"/>
      <c r="AX22" s="25"/>
      <c r="AY22" s="26"/>
      <c r="AZ22" s="26"/>
      <c r="BA22" s="29"/>
      <c r="BB22" s="25"/>
      <c r="BC22" s="26"/>
      <c r="BD22" s="26"/>
      <c r="BE22" s="108"/>
      <c r="BF22" s="4"/>
    </row>
    <row r="23" spans="1:58" ht="15" customHeight="1">
      <c r="A23" s="5" t="s">
        <v>462</v>
      </c>
      <c r="B23" s="107">
        <v>1</v>
      </c>
      <c r="C23" s="26">
        <v>1</v>
      </c>
      <c r="D23" s="26">
        <v>1</v>
      </c>
      <c r="E23" s="27">
        <v>1</v>
      </c>
      <c r="F23" s="25">
        <v>2</v>
      </c>
      <c r="G23" s="26">
        <v>1</v>
      </c>
      <c r="H23" s="26">
        <v>1</v>
      </c>
      <c r="I23" s="26">
        <v>1</v>
      </c>
      <c r="J23" s="25">
        <v>1</v>
      </c>
      <c r="K23" s="26">
        <v>1</v>
      </c>
      <c r="L23" s="26">
        <v>1</v>
      </c>
      <c r="M23" s="26">
        <v>2</v>
      </c>
      <c r="N23" s="25">
        <v>1</v>
      </c>
      <c r="O23" s="26">
        <v>1</v>
      </c>
      <c r="P23" s="26">
        <v>1</v>
      </c>
      <c r="Q23" s="26">
        <v>1</v>
      </c>
      <c r="R23" s="25">
        <v>1</v>
      </c>
      <c r="S23" s="26">
        <v>1</v>
      </c>
      <c r="T23" s="26">
        <v>1</v>
      </c>
      <c r="U23" s="26">
        <v>1</v>
      </c>
      <c r="V23" s="25">
        <v>1</v>
      </c>
      <c r="W23" s="26">
        <v>1</v>
      </c>
      <c r="X23" s="26">
        <v>1</v>
      </c>
      <c r="Y23" s="27">
        <v>3</v>
      </c>
      <c r="Z23" s="28"/>
      <c r="AA23" s="26"/>
      <c r="AB23" s="26"/>
      <c r="AC23" s="108"/>
      <c r="AD23" s="28">
        <v>1</v>
      </c>
      <c r="AE23" s="26">
        <v>1</v>
      </c>
      <c r="AF23" s="26">
        <v>1</v>
      </c>
      <c r="AG23" s="27">
        <v>2</v>
      </c>
      <c r="AH23" s="107"/>
      <c r="AI23" s="26"/>
      <c r="AJ23" s="26"/>
      <c r="AK23" s="108"/>
      <c r="AL23" s="25">
        <v>1</v>
      </c>
      <c r="AM23" s="26">
        <v>1</v>
      </c>
      <c r="AN23" s="26">
        <v>1</v>
      </c>
      <c r="AO23" s="29">
        <v>1</v>
      </c>
      <c r="AP23" s="25">
        <v>1</v>
      </c>
      <c r="AQ23" s="26">
        <v>1</v>
      </c>
      <c r="AR23" s="26">
        <v>1</v>
      </c>
      <c r="AS23" s="29">
        <v>1</v>
      </c>
      <c r="AT23" s="25"/>
      <c r="AU23" s="26"/>
      <c r="AV23" s="26"/>
      <c r="AW23" s="29"/>
      <c r="AX23" s="25"/>
      <c r="AY23" s="26"/>
      <c r="AZ23" s="26"/>
      <c r="BA23" s="29"/>
      <c r="BB23" s="25"/>
      <c r="BC23" s="26"/>
      <c r="BD23" s="26"/>
      <c r="BE23" s="108"/>
      <c r="BF23" s="4"/>
    </row>
    <row r="24" spans="1:58" ht="15" customHeight="1">
      <c r="A24" s="5" t="s">
        <v>463</v>
      </c>
      <c r="B24" s="107">
        <v>1</v>
      </c>
      <c r="C24" s="26">
        <v>2</v>
      </c>
      <c r="D24" s="26">
        <v>2</v>
      </c>
      <c r="E24" s="27">
        <v>1</v>
      </c>
      <c r="F24" s="25">
        <v>2</v>
      </c>
      <c r="G24" s="26">
        <v>3</v>
      </c>
      <c r="H24" s="26">
        <v>2</v>
      </c>
      <c r="I24" s="26">
        <v>1</v>
      </c>
      <c r="J24" s="25">
        <v>2</v>
      </c>
      <c r="K24" s="26">
        <v>2</v>
      </c>
      <c r="L24" s="26">
        <v>1</v>
      </c>
      <c r="M24" s="26">
        <v>2</v>
      </c>
      <c r="N24" s="25">
        <v>2</v>
      </c>
      <c r="O24" s="26">
        <v>1</v>
      </c>
      <c r="P24" s="26">
        <v>1</v>
      </c>
      <c r="Q24" s="26">
        <v>2</v>
      </c>
      <c r="R24" s="25">
        <v>1</v>
      </c>
      <c r="S24" s="26">
        <v>2</v>
      </c>
      <c r="T24" s="26">
        <v>2</v>
      </c>
      <c r="U24" s="26">
        <v>1</v>
      </c>
      <c r="V24" s="25">
        <v>2</v>
      </c>
      <c r="W24" s="26">
        <v>1</v>
      </c>
      <c r="X24" s="26">
        <v>1</v>
      </c>
      <c r="Y24" s="27">
        <v>1</v>
      </c>
      <c r="Z24" s="28"/>
      <c r="AA24" s="26"/>
      <c r="AB24" s="26"/>
      <c r="AC24" s="108"/>
      <c r="AD24" s="28">
        <v>1</v>
      </c>
      <c r="AE24" s="26">
        <v>1</v>
      </c>
      <c r="AF24" s="26">
        <v>1</v>
      </c>
      <c r="AG24" s="27">
        <v>2</v>
      </c>
      <c r="AH24" s="107"/>
      <c r="AI24" s="26"/>
      <c r="AJ24" s="26"/>
      <c r="AK24" s="108"/>
      <c r="AL24" s="25">
        <v>1</v>
      </c>
      <c r="AM24" s="26">
        <v>2</v>
      </c>
      <c r="AN24" s="26">
        <v>1</v>
      </c>
      <c r="AO24" s="29">
        <v>1</v>
      </c>
      <c r="AP24" s="25">
        <v>2</v>
      </c>
      <c r="AQ24" s="26">
        <v>2</v>
      </c>
      <c r="AR24" s="26">
        <v>1</v>
      </c>
      <c r="AS24" s="29">
        <v>1</v>
      </c>
      <c r="AT24" s="25"/>
      <c r="AU24" s="26"/>
      <c r="AV24" s="26"/>
      <c r="AW24" s="29"/>
      <c r="AX24" s="25"/>
      <c r="AY24" s="26"/>
      <c r="AZ24" s="26"/>
      <c r="BA24" s="29"/>
      <c r="BB24" s="25"/>
      <c r="BC24" s="26"/>
      <c r="BD24" s="26"/>
      <c r="BE24" s="108"/>
      <c r="BF24" s="4"/>
    </row>
    <row r="25" spans="1:58" ht="15" customHeight="1" thickBot="1">
      <c r="A25" s="5" t="s">
        <v>464</v>
      </c>
      <c r="B25" s="137">
        <v>1</v>
      </c>
      <c r="C25" s="110">
        <v>1</v>
      </c>
      <c r="D25" s="110">
        <v>1</v>
      </c>
      <c r="E25" s="111">
        <v>1</v>
      </c>
      <c r="F25" s="109">
        <v>1</v>
      </c>
      <c r="G25" s="110">
        <v>1</v>
      </c>
      <c r="H25" s="110">
        <v>1</v>
      </c>
      <c r="I25" s="110">
        <v>1</v>
      </c>
      <c r="J25" s="109">
        <v>1</v>
      </c>
      <c r="K25" s="110">
        <v>2</v>
      </c>
      <c r="L25" s="110">
        <v>1</v>
      </c>
      <c r="M25" s="110">
        <v>1</v>
      </c>
      <c r="N25" s="109">
        <v>2</v>
      </c>
      <c r="O25" s="110">
        <v>2</v>
      </c>
      <c r="P25" s="110">
        <v>3</v>
      </c>
      <c r="Q25" s="110">
        <v>1</v>
      </c>
      <c r="R25" s="109">
        <v>1</v>
      </c>
      <c r="S25" s="110">
        <v>1</v>
      </c>
      <c r="T25" s="110">
        <v>1</v>
      </c>
      <c r="U25" s="110">
        <v>1</v>
      </c>
      <c r="V25" s="109">
        <v>1</v>
      </c>
      <c r="W25" s="110">
        <v>1</v>
      </c>
      <c r="X25" s="110">
        <v>1</v>
      </c>
      <c r="Y25" s="111">
        <v>1</v>
      </c>
      <c r="Z25" s="158"/>
      <c r="AA25" s="110"/>
      <c r="AB25" s="110"/>
      <c r="AC25" s="112"/>
      <c r="AD25" s="158">
        <v>1</v>
      </c>
      <c r="AE25" s="110">
        <v>1</v>
      </c>
      <c r="AF25" s="110">
        <v>1</v>
      </c>
      <c r="AG25" s="111">
        <v>1</v>
      </c>
      <c r="AH25" s="137"/>
      <c r="AI25" s="110"/>
      <c r="AJ25" s="110"/>
      <c r="AK25" s="112"/>
      <c r="AL25" s="109">
        <v>1</v>
      </c>
      <c r="AM25" s="110">
        <v>2</v>
      </c>
      <c r="AN25" s="110">
        <v>2</v>
      </c>
      <c r="AO25" s="138">
        <v>2</v>
      </c>
      <c r="AP25" s="109">
        <v>2</v>
      </c>
      <c r="AQ25" s="110">
        <v>1</v>
      </c>
      <c r="AR25" s="110">
        <v>3</v>
      </c>
      <c r="AS25" s="138">
        <v>1</v>
      </c>
      <c r="AT25" s="109"/>
      <c r="AU25" s="110"/>
      <c r="AV25" s="110"/>
      <c r="AW25" s="138"/>
      <c r="AX25" s="109"/>
      <c r="AY25" s="110"/>
      <c r="AZ25" s="110"/>
      <c r="BA25" s="138"/>
      <c r="BB25" s="109"/>
      <c r="BC25" s="110"/>
      <c r="BD25" s="110"/>
      <c r="BE25" s="112"/>
      <c r="BF25" s="245"/>
    </row>
    <row r="26" spans="1:58" ht="15" customHeight="1">
      <c r="A26" s="3"/>
      <c r="B26" s="106">
        <f aca="true" t="shared" si="0" ref="B26:BE26">SUM(B8:B25)</f>
        <v>22</v>
      </c>
      <c r="C26" s="106">
        <f t="shared" si="0"/>
        <v>26</v>
      </c>
      <c r="D26" s="106">
        <f t="shared" si="0"/>
        <v>22</v>
      </c>
      <c r="E26" s="106">
        <f t="shared" si="0"/>
        <v>23</v>
      </c>
      <c r="F26" s="106">
        <f t="shared" si="0"/>
        <v>29</v>
      </c>
      <c r="G26" s="106">
        <f t="shared" si="0"/>
        <v>26</v>
      </c>
      <c r="H26" s="106">
        <f t="shared" si="0"/>
        <v>26</v>
      </c>
      <c r="I26" s="106">
        <f t="shared" si="0"/>
        <v>23</v>
      </c>
      <c r="J26" s="106">
        <f t="shared" si="0"/>
        <v>26</v>
      </c>
      <c r="K26" s="106">
        <f t="shared" si="0"/>
        <v>24</v>
      </c>
      <c r="L26" s="106">
        <f t="shared" si="0"/>
        <v>23</v>
      </c>
      <c r="M26" s="106">
        <f t="shared" si="0"/>
        <v>23</v>
      </c>
      <c r="N26" s="106">
        <f>SUM(N8:N25)</f>
        <v>23</v>
      </c>
      <c r="O26" s="106">
        <f t="shared" si="0"/>
        <v>23</v>
      </c>
      <c r="P26" s="106">
        <f t="shared" si="0"/>
        <v>23</v>
      </c>
      <c r="Q26" s="106">
        <f t="shared" si="0"/>
        <v>25</v>
      </c>
      <c r="R26" s="106">
        <f t="shared" si="0"/>
        <v>23</v>
      </c>
      <c r="S26" s="106">
        <f t="shared" si="0"/>
        <v>22</v>
      </c>
      <c r="T26" s="106">
        <f t="shared" si="0"/>
        <v>26</v>
      </c>
      <c r="U26" s="106">
        <f t="shared" si="0"/>
        <v>20</v>
      </c>
      <c r="V26" s="106">
        <f t="shared" si="0"/>
        <v>21</v>
      </c>
      <c r="W26" s="106">
        <f t="shared" si="0"/>
        <v>21</v>
      </c>
      <c r="X26" s="106">
        <f t="shared" si="0"/>
        <v>22</v>
      </c>
      <c r="Y26" s="106">
        <f t="shared" si="0"/>
        <v>24</v>
      </c>
      <c r="Z26" s="106">
        <f t="shared" si="0"/>
        <v>0</v>
      </c>
      <c r="AA26" s="106">
        <f t="shared" si="0"/>
        <v>0</v>
      </c>
      <c r="AB26" s="106">
        <f t="shared" si="0"/>
        <v>0</v>
      </c>
      <c r="AC26" s="106">
        <f t="shared" si="0"/>
        <v>0</v>
      </c>
      <c r="AD26" s="106">
        <f t="shared" si="0"/>
        <v>30</v>
      </c>
      <c r="AE26" s="106">
        <f t="shared" si="0"/>
        <v>29</v>
      </c>
      <c r="AF26" s="106">
        <f t="shared" si="0"/>
        <v>23</v>
      </c>
      <c r="AG26" s="106">
        <f t="shared" si="0"/>
        <v>26</v>
      </c>
      <c r="AH26" s="106">
        <f t="shared" si="0"/>
        <v>0</v>
      </c>
      <c r="AI26" s="106">
        <f t="shared" si="0"/>
        <v>0</v>
      </c>
      <c r="AJ26" s="106">
        <f t="shared" si="0"/>
        <v>0</v>
      </c>
      <c r="AK26" s="106">
        <f t="shared" si="0"/>
        <v>0</v>
      </c>
      <c r="AL26" s="106">
        <f t="shared" si="0"/>
        <v>23</v>
      </c>
      <c r="AM26" s="106">
        <f t="shared" si="0"/>
        <v>24</v>
      </c>
      <c r="AN26" s="106">
        <f t="shared" si="0"/>
        <v>26</v>
      </c>
      <c r="AO26" s="106">
        <f t="shared" si="0"/>
        <v>29</v>
      </c>
      <c r="AP26" s="106">
        <f t="shared" si="0"/>
        <v>27</v>
      </c>
      <c r="AQ26" s="106">
        <f t="shared" si="0"/>
        <v>24</v>
      </c>
      <c r="AR26" s="106">
        <f t="shared" si="0"/>
        <v>24</v>
      </c>
      <c r="AS26" s="106">
        <f t="shared" si="0"/>
        <v>24</v>
      </c>
      <c r="AT26" s="106">
        <f t="shared" si="0"/>
        <v>0</v>
      </c>
      <c r="AU26" s="106">
        <f t="shared" si="0"/>
        <v>0</v>
      </c>
      <c r="AV26" s="106">
        <f t="shared" si="0"/>
        <v>0</v>
      </c>
      <c r="AW26" s="106">
        <f t="shared" si="0"/>
        <v>0</v>
      </c>
      <c r="AX26" s="106">
        <f t="shared" si="0"/>
        <v>0</v>
      </c>
      <c r="AY26" s="106">
        <f t="shared" si="0"/>
        <v>0</v>
      </c>
      <c r="AZ26" s="106">
        <f t="shared" si="0"/>
        <v>0</v>
      </c>
      <c r="BA26" s="106">
        <f t="shared" si="0"/>
        <v>0</v>
      </c>
      <c r="BB26" s="106">
        <f t="shared" si="0"/>
        <v>0</v>
      </c>
      <c r="BC26" s="106">
        <f t="shared" si="0"/>
        <v>0</v>
      </c>
      <c r="BD26" s="106">
        <f t="shared" si="0"/>
        <v>0</v>
      </c>
      <c r="BE26" s="106">
        <f t="shared" si="0"/>
        <v>0</v>
      </c>
      <c r="BF26" s="4"/>
    </row>
    <row r="27" spans="1:58" ht="15" customHeight="1">
      <c r="A27" s="3"/>
      <c r="B27" s="7"/>
      <c r="C27" s="8">
        <f>SUM(B26:E26)</f>
        <v>93</v>
      </c>
      <c r="D27" s="8"/>
      <c r="E27" s="9"/>
      <c r="F27" s="7"/>
      <c r="G27" s="8">
        <f>SUM(F26:I26)</f>
        <v>104</v>
      </c>
      <c r="H27" s="8"/>
      <c r="I27" s="9"/>
      <c r="J27" s="7"/>
      <c r="K27" s="8">
        <f>SUM(J26:M26)</f>
        <v>96</v>
      </c>
      <c r="L27" s="8"/>
      <c r="M27" s="9"/>
      <c r="N27" s="7"/>
      <c r="O27" s="8">
        <f>SUM(N26:Q26)</f>
        <v>94</v>
      </c>
      <c r="P27" s="8"/>
      <c r="Q27" s="9"/>
      <c r="R27" s="7"/>
      <c r="S27" s="8">
        <f>SUM(R26:U26)</f>
        <v>91</v>
      </c>
      <c r="T27" s="8"/>
      <c r="U27" s="9"/>
      <c r="V27" s="7"/>
      <c r="W27" s="8">
        <f>SUM(V26:Y26)</f>
        <v>88</v>
      </c>
      <c r="X27" s="8"/>
      <c r="Y27" s="9"/>
      <c r="Z27" s="7"/>
      <c r="AA27" s="8">
        <f>SUM(Z26:AC26)</f>
        <v>0</v>
      </c>
      <c r="AB27" s="8"/>
      <c r="AC27" s="9"/>
      <c r="AD27" s="7"/>
      <c r="AE27" s="8">
        <f>SUM(AD26:AG26)</f>
        <v>108</v>
      </c>
      <c r="AF27" s="8"/>
      <c r="AG27" s="9"/>
      <c r="AH27" s="7"/>
      <c r="AI27" s="8">
        <f>SUM(AH26:AK26)</f>
        <v>0</v>
      </c>
      <c r="AJ27" s="8"/>
      <c r="AK27" s="9"/>
      <c r="AL27" s="7"/>
      <c r="AM27" s="8">
        <f>SUM(AL26:AO26)</f>
        <v>102</v>
      </c>
      <c r="AN27" s="8"/>
      <c r="AO27" s="9"/>
      <c r="AP27" s="7"/>
      <c r="AQ27" s="8">
        <f>SUM(AP26:AS26)</f>
        <v>99</v>
      </c>
      <c r="AR27" s="8"/>
      <c r="AS27" s="9"/>
      <c r="AT27" s="7"/>
      <c r="AU27" s="8">
        <f>SUM(AT26:AW26)</f>
        <v>0</v>
      </c>
      <c r="AV27" s="8"/>
      <c r="AW27" s="9"/>
      <c r="AX27" s="7"/>
      <c r="AY27" s="8">
        <f>SUM(AX26:BA26)</f>
        <v>0</v>
      </c>
      <c r="AZ27" s="8"/>
      <c r="BA27" s="9"/>
      <c r="BB27" s="7"/>
      <c r="BC27" s="8">
        <f>SUM(BB26:BE26)</f>
        <v>0</v>
      </c>
      <c r="BD27" s="8"/>
      <c r="BE27" s="9"/>
      <c r="BF27" s="4"/>
    </row>
    <row r="28" spans="1:58" ht="15" customHeight="1" thickBot="1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4"/>
    </row>
    <row r="29" spans="1:58" ht="15" customHeight="1">
      <c r="A29" s="12">
        <f>SUM(B8:AC25)</f>
        <v>566</v>
      </c>
      <c r="B29" s="13" t="s">
        <v>1</v>
      </c>
      <c r="C29" s="13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4"/>
    </row>
    <row r="30" spans="1:58" ht="15" customHeight="1" thickBot="1">
      <c r="A30" s="14">
        <f>A29/(6*'Info Turnier'!B2)</f>
        <v>23.583333333333332</v>
      </c>
      <c r="B30" s="15" t="s">
        <v>0</v>
      </c>
      <c r="C30" s="15"/>
      <c r="D30" s="1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4"/>
    </row>
    <row r="31" spans="1:58" ht="15" customHeight="1" thickBo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6"/>
    </row>
    <row r="32" spans="2:25" ht="15" customHeight="1" thickBo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58" ht="24" customHeight="1" thickBot="1">
      <c r="A33" s="236" t="s">
        <v>414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23"/>
    </row>
    <row r="34" spans="1:58" ht="15" customHeight="1" thickBot="1">
      <c r="A34" s="159"/>
      <c r="B34" s="142" t="s">
        <v>33</v>
      </c>
      <c r="C34" s="143"/>
      <c r="D34" s="143"/>
      <c r="E34" s="249">
        <v>1</v>
      </c>
      <c r="F34" s="142" t="s">
        <v>34</v>
      </c>
      <c r="G34" s="143"/>
      <c r="H34" s="143"/>
      <c r="I34" s="249">
        <v>1</v>
      </c>
      <c r="J34" s="143" t="s">
        <v>35</v>
      </c>
      <c r="K34" s="143"/>
      <c r="L34" s="143"/>
      <c r="M34" s="249">
        <v>1</v>
      </c>
      <c r="N34" s="143" t="s">
        <v>36</v>
      </c>
      <c r="O34" s="143"/>
      <c r="P34" s="143"/>
      <c r="Q34" s="249">
        <v>1</v>
      </c>
      <c r="R34" s="143" t="s">
        <v>37</v>
      </c>
      <c r="S34" s="143"/>
      <c r="T34" s="143"/>
      <c r="U34" s="249">
        <v>1</v>
      </c>
      <c r="V34" s="143" t="s">
        <v>38</v>
      </c>
      <c r="W34" s="143"/>
      <c r="X34" s="143"/>
      <c r="Y34" s="249">
        <v>1</v>
      </c>
      <c r="Z34" s="143" t="s">
        <v>39</v>
      </c>
      <c r="AA34" s="143"/>
      <c r="AB34" s="143"/>
      <c r="AC34" s="143"/>
      <c r="AD34" s="142" t="s">
        <v>41</v>
      </c>
      <c r="AE34" s="143"/>
      <c r="AF34" s="143"/>
      <c r="AG34" s="249">
        <v>1</v>
      </c>
      <c r="AH34" s="142" t="s">
        <v>176</v>
      </c>
      <c r="AI34" s="143"/>
      <c r="AJ34" s="143"/>
      <c r="AK34" s="249">
        <v>0</v>
      </c>
      <c r="AL34" s="143" t="s">
        <v>40</v>
      </c>
      <c r="AM34" s="143"/>
      <c r="AN34" s="143"/>
      <c r="AO34" s="372">
        <v>1</v>
      </c>
      <c r="AP34" s="143" t="s">
        <v>98</v>
      </c>
      <c r="AQ34" s="143"/>
      <c r="AR34" s="143"/>
      <c r="AS34" s="372">
        <v>0</v>
      </c>
      <c r="AT34" s="143" t="s">
        <v>99</v>
      </c>
      <c r="AU34" s="143"/>
      <c r="AV34" s="143"/>
      <c r="AW34" s="372">
        <v>0</v>
      </c>
      <c r="AX34" s="143" t="s">
        <v>100</v>
      </c>
      <c r="AY34" s="143"/>
      <c r="AZ34" s="143"/>
      <c r="BA34" s="372">
        <v>0</v>
      </c>
      <c r="BB34" s="244" t="s">
        <v>101</v>
      </c>
      <c r="BC34" s="143"/>
      <c r="BD34" s="143"/>
      <c r="BE34" s="249">
        <v>0</v>
      </c>
      <c r="BF34" s="4"/>
    </row>
    <row r="35" spans="1:58" ht="15" customHeight="1">
      <c r="A35" s="144" t="s">
        <v>29</v>
      </c>
      <c r="B35" s="237">
        <v>5</v>
      </c>
      <c r="C35" s="139"/>
      <c r="D35" s="139"/>
      <c r="E35" s="140"/>
      <c r="F35" s="238">
        <v>10</v>
      </c>
      <c r="G35" s="139"/>
      <c r="H35" s="139"/>
      <c r="I35" s="140"/>
      <c r="J35" s="238">
        <v>3</v>
      </c>
      <c r="K35" s="139"/>
      <c r="L35" s="139"/>
      <c r="M35" s="140"/>
      <c r="N35" s="238">
        <v>4</v>
      </c>
      <c r="O35" s="139"/>
      <c r="P35" s="139"/>
      <c r="Q35" s="140"/>
      <c r="R35" s="238">
        <v>2</v>
      </c>
      <c r="S35" s="139"/>
      <c r="T35" s="139"/>
      <c r="U35" s="140"/>
      <c r="V35" s="238">
        <v>8</v>
      </c>
      <c r="W35" s="139"/>
      <c r="X35" s="139"/>
      <c r="Y35" s="247"/>
      <c r="Z35" s="139"/>
      <c r="AA35" s="139"/>
      <c r="AB35" s="139"/>
      <c r="AC35" s="141"/>
      <c r="AD35" s="139">
        <v>7</v>
      </c>
      <c r="AE35" s="139"/>
      <c r="AF35" s="139"/>
      <c r="AG35" s="140"/>
      <c r="AH35" s="237"/>
      <c r="AI35" s="139"/>
      <c r="AJ35" s="139"/>
      <c r="AK35" s="141"/>
      <c r="AL35" s="238">
        <v>9</v>
      </c>
      <c r="AM35" s="139"/>
      <c r="AN35" s="139"/>
      <c r="AO35" s="139"/>
      <c r="AP35" s="238"/>
      <c r="AQ35" s="139"/>
      <c r="AR35" s="139"/>
      <c r="AS35" s="139"/>
      <c r="AT35" s="238"/>
      <c r="AU35" s="139"/>
      <c r="AV35" s="139"/>
      <c r="AW35" s="139"/>
      <c r="AX35" s="238"/>
      <c r="AY35" s="139"/>
      <c r="AZ35" s="139"/>
      <c r="BA35" s="139"/>
      <c r="BB35" s="238"/>
      <c r="BC35" s="139"/>
      <c r="BD35" s="139"/>
      <c r="BE35" s="141"/>
      <c r="BF35" s="4"/>
    </row>
    <row r="36" spans="1:58" ht="15" customHeight="1" hidden="1">
      <c r="A36" s="145" t="s">
        <v>22</v>
      </c>
      <c r="B36" s="131">
        <f>IF(B35,IF(VLOOKUP(B35,'Info Spieler'!$A$2:$H$96,2)=0,"",VLOOKUP(B35,'Info Spieler'!$A$2:$H$96,2)),"")</f>
        <v>49367</v>
      </c>
      <c r="C36" s="132"/>
      <c r="D36" s="132"/>
      <c r="E36" s="133"/>
      <c r="F36" s="134">
        <f>IF(F35,IF(VLOOKUP(F35,'Info Spieler'!$A$2:$H$135,2)=0,"",VLOOKUP(F35,'Info Spieler'!$A$2:$H$96,2)),"")</f>
        <v>29808</v>
      </c>
      <c r="G36" s="132"/>
      <c r="H36" s="132"/>
      <c r="I36" s="133"/>
      <c r="J36" s="134">
        <f>IF(J35,IF(VLOOKUP(J35,'Info Spieler'!$A$2:$H$135,2)=0,"",VLOOKUP(J35,'Info Spieler'!$A$2:$H$96,2)),"")</f>
        <v>49368</v>
      </c>
      <c r="K36" s="132"/>
      <c r="L36" s="132"/>
      <c r="M36" s="133"/>
      <c r="N36" s="134">
        <f>IF(N35,IF(VLOOKUP(N35,'Info Spieler'!$A$2:$H$135,2)=0,"",VLOOKUP(N35,'Info Spieler'!$A$2:$H$96,2)),"")</f>
        <v>31150</v>
      </c>
      <c r="O36" s="132"/>
      <c r="P36" s="132"/>
      <c r="Q36" s="133"/>
      <c r="R36" s="134">
        <f>IF(R35,IF(VLOOKUP(R35,'Info Spieler'!$A$2:$H$135,2)=0,"",VLOOKUP(R35,'Info Spieler'!$A$2:$H$96,2)),"")</f>
        <v>51818</v>
      </c>
      <c r="S36" s="132"/>
      <c r="T36" s="132"/>
      <c r="U36" s="133"/>
      <c r="V36" s="134">
        <f>IF(V35,IF(VLOOKUP(V35,'Info Spieler'!$A$2:$H$135,2)=0,"",VLOOKUP(V35,'Info Spieler'!$A$2:$H$96,2)),"")</f>
        <v>45502</v>
      </c>
      <c r="W36" s="132"/>
      <c r="X36" s="132"/>
      <c r="Y36" s="133"/>
      <c r="Z36" s="136">
        <f>IF(Z35,IF(VLOOKUP(Z35,'Info Spieler'!$A$2:$H$135,2)=0,"",VLOOKUP(Z35,'Info Spieler'!$A$2:$H$96,2)),"")</f>
      </c>
      <c r="AA36" s="132"/>
      <c r="AB36" s="132"/>
      <c r="AC36" s="135"/>
      <c r="AD36" s="136">
        <f>IF(AD35,IF(VLOOKUP(AD35,'Info Spieler'!$A$2:$H$135,2)=0,"",VLOOKUP(AD35,'Info Spieler'!$A$2:$H$96,2)),"")</f>
        <v>45697</v>
      </c>
      <c r="AE36" s="132"/>
      <c r="AF36" s="132"/>
      <c r="AG36" s="133"/>
      <c r="AH36" s="131">
        <f>IF(AH35,IF(VLOOKUP(AH35,'Info Spieler'!$A$2:$H$135,2)=0,"",VLOOKUP(AH35,'Info Spieler'!$A$2:$H$96,2)),"")</f>
      </c>
      <c r="AI36" s="132"/>
      <c r="AJ36" s="132"/>
      <c r="AK36" s="135"/>
      <c r="AL36" s="134">
        <f>IF(AL35,IF(VLOOKUP(AL35,'Info Spieler'!$A$2:$H$135,2)=0,"",VLOOKUP(AL35,'Info Spieler'!$A$2:$H$96,2)),"")</f>
        <v>38611</v>
      </c>
      <c r="AM36" s="132"/>
      <c r="AN36" s="132"/>
      <c r="AO36" s="132"/>
      <c r="AP36" s="134">
        <f>IF(AP35,IF(VLOOKUP(AP35,'Info Spieler'!$A$2:$H$135,2)=0,"",VLOOKUP(AP35,'Info Spieler'!$A$2:$H$96,2)),"")</f>
      </c>
      <c r="AQ36" s="132"/>
      <c r="AR36" s="132"/>
      <c r="AS36" s="132"/>
      <c r="AT36" s="134">
        <f>IF(AT35,IF(VLOOKUP(AT35,'Info Spieler'!$A$2:$H$135,2)=0,"",VLOOKUP(AT35,'Info Spieler'!$A$2:$H$96,2)),"")</f>
      </c>
      <c r="AU36" s="132"/>
      <c r="AV36" s="132"/>
      <c r="AW36" s="132"/>
      <c r="AX36" s="134">
        <f>IF(AX35,IF(VLOOKUP(AX35,'Info Spieler'!$A$2:$H$135,2)=0,"",VLOOKUP(AX35,'Info Spieler'!$A$2:$H$96,2)),"")</f>
      </c>
      <c r="AY36" s="132"/>
      <c r="AZ36" s="132"/>
      <c r="BA36" s="132"/>
      <c r="BB36" s="134">
        <f>IF(BB35,IF(VLOOKUP(BB35,'Info Spieler'!$A$2:$H$135,2)=0,"",VLOOKUP(BB35,'Info Spieler'!$A$2:$H$96,2)),"")</f>
      </c>
      <c r="BC36" s="132"/>
      <c r="BD36" s="132"/>
      <c r="BE36" s="135"/>
      <c r="BF36" s="4"/>
    </row>
    <row r="37" spans="1:58" ht="15" customHeight="1" thickBot="1">
      <c r="A37" s="145" t="s">
        <v>28</v>
      </c>
      <c r="B37" s="128" t="str">
        <f>IF(B35,IF(VLOOKUP(B35,'Info Spieler'!$A$2:$H$96,7)=0,"",VLOOKUP(B35,'Info Spieler'!$A$2:$H$96,7)),"")</f>
        <v>Eilert, Sigrid</v>
      </c>
      <c r="C37" s="124"/>
      <c r="D37" s="125"/>
      <c r="E37" s="126"/>
      <c r="F37" s="130" t="str">
        <f>IF(F35,IF(VLOOKUP(F35,'Info Spieler'!$A$2:$H$96,7)=0,"",VLOOKUP(F35,'Info Spieler'!$A$2:$H$96,7)),"")</f>
        <v>Hein, Karsten</v>
      </c>
      <c r="G37" s="124"/>
      <c r="H37" s="125"/>
      <c r="I37" s="126"/>
      <c r="J37" s="130" t="str">
        <f>IF(J35,IF(VLOOKUP(J35,'Info Spieler'!$A$2:$H$96,7)=0,"",VLOOKUP(J35,'Info Spieler'!$A$2:$H$96,7)),"")</f>
        <v>Eilert, Norbert</v>
      </c>
      <c r="K37" s="124"/>
      <c r="L37" s="125"/>
      <c r="M37" s="126"/>
      <c r="N37" s="130" t="str">
        <f>IF(N35,IF(VLOOKUP(N35,'Info Spieler'!$A$2:$H$96,7)=0,"",VLOOKUP(N35,'Info Spieler'!$A$2:$H$96,7)),"")</f>
        <v>Eilert, Phillip</v>
      </c>
      <c r="O37" s="124"/>
      <c r="P37" s="125"/>
      <c r="Q37" s="126"/>
      <c r="R37" s="130" t="str">
        <f>IF(R35,IF(VLOOKUP(R35,'Info Spieler'!$A$2:$H$96,7)=0,"",VLOOKUP(R35,'Info Spieler'!$A$2:$H$96,7)),"")</f>
        <v>Dochat, Tobias</v>
      </c>
      <c r="S37" s="124"/>
      <c r="T37" s="125"/>
      <c r="U37" s="126"/>
      <c r="V37" s="130" t="str">
        <f>IF(V35,IF(VLOOKUP(V35,'Info Spieler'!$A$2:$H$96,7)=0,"",VLOOKUP(V35,'Info Spieler'!$A$2:$H$96,7)),"")</f>
        <v>Grapengeter, Gerno</v>
      </c>
      <c r="W37" s="124"/>
      <c r="X37" s="125"/>
      <c r="Y37" s="126"/>
      <c r="Z37" s="129">
        <f>IF(Z35,IF(VLOOKUP(Z35,'Info Spieler'!$A$2:$H$96,7)=0,"",VLOOKUP(Z35,'Info Spieler'!$A$2:$H$96,7)),"")</f>
      </c>
      <c r="AA37" s="124"/>
      <c r="AB37" s="125"/>
      <c r="AC37" s="127"/>
      <c r="AD37" s="129" t="str">
        <f>IF(AD35,IF(VLOOKUP(AD35,'Info Spieler'!$A$2:$H$96,7)=0,"",VLOOKUP(AD35,'Info Spieler'!$A$2:$H$96,7)),"")</f>
        <v>Fellmann, Thomas</v>
      </c>
      <c r="AE37" s="124"/>
      <c r="AF37" s="125"/>
      <c r="AG37" s="126"/>
      <c r="AH37" s="128">
        <f>IF(AH35,IF(VLOOKUP(AH35,'Info Spieler'!$A$2:$H$96,7)=0,"",VLOOKUP(AH35,'Info Spieler'!$A$2:$H$96,7)),"")</f>
      </c>
      <c r="AI37" s="124"/>
      <c r="AJ37" s="125"/>
      <c r="AK37" s="127"/>
      <c r="AL37" s="130" t="str">
        <f>IF(AL35,IF(VLOOKUP(AL35,'Info Spieler'!$A$2:$H$96,7)=0,"",VLOOKUP(AL35,'Info Spieler'!$A$2:$H$96,7)),"")</f>
        <v>Guddat, Julian</v>
      </c>
      <c r="AM37" s="124"/>
      <c r="AN37" s="125"/>
      <c r="AO37" s="125"/>
      <c r="AP37" s="130">
        <f>IF(AP35,IF(VLOOKUP(AP35,'Info Spieler'!$A$2:$H$96,7)=0,"",VLOOKUP(AP35,'Info Spieler'!$A$2:$H$96,7)),"")</f>
      </c>
      <c r="AQ37" s="124"/>
      <c r="AR37" s="125"/>
      <c r="AS37" s="125"/>
      <c r="AT37" s="130">
        <f>IF(AT35,IF(VLOOKUP(AT35,'Info Spieler'!$A$2:$H$96,7)=0,"",VLOOKUP(AT35,'Info Spieler'!$A$2:$H$96,7)),"")</f>
      </c>
      <c r="AU37" s="124"/>
      <c r="AV37" s="125"/>
      <c r="AW37" s="125"/>
      <c r="AX37" s="130">
        <f>IF(AX35,IF(VLOOKUP(AX35,'Info Spieler'!$A$2:$H$96,7)=0,"",VLOOKUP(AX35,'Info Spieler'!$A$2:$H$96,7)),"")</f>
      </c>
      <c r="AY37" s="124"/>
      <c r="AZ37" s="125"/>
      <c r="BA37" s="125"/>
      <c r="BB37" s="130">
        <f>IF(BB35,IF(VLOOKUP(BB35,'Info Spieler'!$A$2:$H$96,7)=0,"",VLOOKUP(BB35,'Info Spieler'!$A$2:$H$96,7)),"")</f>
      </c>
      <c r="BC37" s="124"/>
      <c r="BD37" s="125"/>
      <c r="BE37" s="127"/>
      <c r="BF37" s="4"/>
    </row>
    <row r="38" spans="1:58" ht="15" customHeight="1" hidden="1" thickBot="1">
      <c r="A38" s="146" t="s">
        <v>27</v>
      </c>
      <c r="B38" s="147" t="str">
        <f>IF(B35,IF(VLOOKUP(B35,'Info Spieler'!$A$2:$H$96,5)=0,"",VLOOKUP(B35,'Info Spieler'!$A$2:$H$96,5)),"")</f>
        <v>Sw 2</v>
      </c>
      <c r="C38" s="148"/>
      <c r="D38" s="149"/>
      <c r="E38" s="150"/>
      <c r="F38" s="151" t="str">
        <f>IF(F35,IF(VLOOKUP(F35,'Info Spieler'!$A$2:$H$96,5)=0,"",VLOOKUP(F35,'Info Spieler'!$A$2:$H$96,5)),"")</f>
        <v>Sm 1</v>
      </c>
      <c r="G38" s="148"/>
      <c r="H38" s="149"/>
      <c r="I38" s="150"/>
      <c r="J38" s="151" t="str">
        <f>IF(J35,IF(VLOOKUP(J35,'Info Spieler'!$A$2:$H$96,5)=0,"",VLOOKUP(J35,'Info Spieler'!$A$2:$H$96,5)),"")</f>
        <v>Sm 2</v>
      </c>
      <c r="K38" s="148"/>
      <c r="L38" s="149"/>
      <c r="M38" s="150"/>
      <c r="N38" s="151" t="str">
        <f>IF(N35,IF(VLOOKUP(N35,'Info Spieler'!$A$2:$H$96,5)=0,"",VLOOKUP(N35,'Info Spieler'!$A$2:$H$96,5)),"")</f>
        <v>H</v>
      </c>
      <c r="O38" s="148"/>
      <c r="P38" s="149"/>
      <c r="Q38" s="150"/>
      <c r="R38" s="151" t="str">
        <f>IF(R35,IF(VLOOKUP(R35,'Info Spieler'!$A$2:$H$96,5)=0,"",VLOOKUP(R35,'Info Spieler'!$A$2:$H$96,5)),"")</f>
        <v>H</v>
      </c>
      <c r="S38" s="148"/>
      <c r="T38" s="149"/>
      <c r="U38" s="150"/>
      <c r="V38" s="151" t="str">
        <f>IF(V35,IF(VLOOKUP(V35,'Info Spieler'!$A$2:$H$96,5)=0,"",VLOOKUP(V35,'Info Spieler'!$A$2:$H$96,5)),"")</f>
        <v>Sm 1</v>
      </c>
      <c r="W38" s="148"/>
      <c r="X38" s="149"/>
      <c r="Y38" s="150"/>
      <c r="Z38" s="149">
        <f>IF(Z35,IF(VLOOKUP(Z35,'Info Spieler'!$A$2:$H$96,5)=0,"",VLOOKUP(Z35,'Info Spieler'!$A$2:$H$96,5)),"")</f>
      </c>
      <c r="AA38" s="148"/>
      <c r="AB38" s="149"/>
      <c r="AC38" s="152"/>
      <c r="AD38" s="149" t="str">
        <f>IF(AD35,IF(VLOOKUP(AD35,'Info Spieler'!$A$2:$H$96,5)=0,"",VLOOKUP(AD35,'Info Spieler'!$A$2:$H$96,5)),"")</f>
        <v>H</v>
      </c>
      <c r="AE38" s="148"/>
      <c r="AF38" s="149"/>
      <c r="AG38" s="150"/>
      <c r="AH38" s="147">
        <f>IF(AH35,IF(VLOOKUP(AH35,'Info Spieler'!$A$2:$H$96,5)=0,"",VLOOKUP(AH35,'Info Spieler'!$A$2:$H$96,5)),"")</f>
      </c>
      <c r="AI38" s="148"/>
      <c r="AJ38" s="149"/>
      <c r="AK38" s="152"/>
      <c r="AL38" s="151" t="str">
        <f>IF(AL35,IF(VLOOKUP(AL35,'Info Spieler'!$A$2:$H$96,5)=0,"",VLOOKUP(AL35,'Info Spieler'!$A$2:$H$96,5)),"")</f>
        <v>Sch m</v>
      </c>
      <c r="AM38" s="148"/>
      <c r="AN38" s="149"/>
      <c r="AO38" s="149"/>
      <c r="AP38" s="151">
        <f>IF(AP35,IF(VLOOKUP(AP35,'Info Spieler'!$A$2:$H$96,5)=0,"",VLOOKUP(AP35,'Info Spieler'!$A$2:$H$96,5)),"")</f>
      </c>
      <c r="AQ38" s="148"/>
      <c r="AR38" s="149"/>
      <c r="AS38" s="149"/>
      <c r="AT38" s="151">
        <f>IF(AT35,IF(VLOOKUP(AT35,'Info Spieler'!$A$2:$H$96,5)=0,"",VLOOKUP(AT35,'Info Spieler'!$A$2:$H$96,5)),"")</f>
      </c>
      <c r="AU38" s="148"/>
      <c r="AV38" s="149"/>
      <c r="AW38" s="149"/>
      <c r="AX38" s="151">
        <f>IF(AX35,IF(VLOOKUP(AX35,'Info Spieler'!$A$2:$H$96,5)=0,"",VLOOKUP(AX35,'Info Spieler'!$A$2:$H$96,5)),"")</f>
      </c>
      <c r="AY38" s="148"/>
      <c r="AZ38" s="149"/>
      <c r="BA38" s="149"/>
      <c r="BB38" s="151">
        <f>IF(BB35,IF(VLOOKUP(BB35,'Info Spieler'!$A$2:$H$96,5)=0,"",VLOOKUP(BB35,'Info Spieler'!$A$2:$H$96,5)),"")</f>
      </c>
      <c r="BC38" s="148"/>
      <c r="BD38" s="149"/>
      <c r="BE38" s="152"/>
      <c r="BF38" s="4"/>
    </row>
    <row r="39" spans="1:58" ht="15" customHeight="1" hidden="1" thickBot="1">
      <c r="A39" s="181" t="s">
        <v>25</v>
      </c>
      <c r="B39" s="175" t="str">
        <f>IF(B35,IF(VLOOKUP(B35,'Info Spieler'!$A$2:$H$96,6)=0,"",VLOOKUP(B35,'Info Spieler'!$A$2:$H$96,6)),"")</f>
        <v>BGV Bergisch Land</v>
      </c>
      <c r="C39" s="176"/>
      <c r="D39" s="177"/>
      <c r="E39" s="178"/>
      <c r="F39" s="179" t="str">
        <f>IF(F35,IF(VLOOKUP(F35,'Info Spieler'!$A$2:$H$96,6)=0,"",VLOOKUP(F35,'Info Spieler'!$A$2:$H$96,6)),"")</f>
        <v>BGV Bergisch Land</v>
      </c>
      <c r="G39" s="176"/>
      <c r="H39" s="177"/>
      <c r="I39" s="178"/>
      <c r="J39" s="179" t="str">
        <f>IF(J35,IF(VLOOKUP(J35,'Info Spieler'!$A$2:$H$96,6)=0,"",VLOOKUP(J35,'Info Spieler'!$A$2:$H$96,6)),"")</f>
        <v>BGV Bergisch Land</v>
      </c>
      <c r="K39" s="176"/>
      <c r="L39" s="177"/>
      <c r="M39" s="178"/>
      <c r="N39" s="179" t="str">
        <f>IF(N35,IF(VLOOKUP(N35,'Info Spieler'!$A$2:$H$96,6)=0,"",VLOOKUP(N35,'Info Spieler'!$A$2:$H$96,6)),"")</f>
        <v>BGV Bergisch Land</v>
      </c>
      <c r="O39" s="176"/>
      <c r="P39" s="177"/>
      <c r="Q39" s="178"/>
      <c r="R39" s="179" t="str">
        <f>IF(R35,IF(VLOOKUP(R35,'Info Spieler'!$A$2:$H$96,6)=0,"",VLOOKUP(R35,'Info Spieler'!$A$2:$H$96,6)),"")</f>
        <v>BGV Bergisch Land</v>
      </c>
      <c r="S39" s="176"/>
      <c r="T39" s="177"/>
      <c r="U39" s="178"/>
      <c r="V39" s="179" t="str">
        <f>IF(V35,IF(VLOOKUP(V35,'Info Spieler'!$A$2:$H$96,6)=0,"",VLOOKUP(V35,'Info Spieler'!$A$2:$H$96,6)),"")</f>
        <v>BGV Bergisch Land</v>
      </c>
      <c r="W39" s="176"/>
      <c r="X39" s="177"/>
      <c r="Y39" s="178"/>
      <c r="Z39" s="177">
        <f>IF(Z35,IF(VLOOKUP(Z35,'Info Spieler'!$A$2:$H$96,6)=0,"",VLOOKUP(Z35,'Info Spieler'!$A$2:$H$96,6)),"")</f>
      </c>
      <c r="AA39" s="176"/>
      <c r="AB39" s="177"/>
      <c r="AC39" s="180"/>
      <c r="AD39" s="177" t="str">
        <f>IF(AD35,IF(VLOOKUP(AD35,'Info Spieler'!$A$2:$H$96,6)=0,"",VLOOKUP(AD35,'Info Spieler'!$A$2:$H$96,6)),"")</f>
        <v>BGV Bergisch Land</v>
      </c>
      <c r="AE39" s="176"/>
      <c r="AF39" s="177"/>
      <c r="AG39" s="178"/>
      <c r="AH39" s="175">
        <f>IF(AH35,IF(VLOOKUP(AH35,'Info Spieler'!$A$2:$H$96,6)=0,"",VLOOKUP(AH35,'Info Spieler'!$A$2:$H$96,6)),"")</f>
      </c>
      <c r="AI39" s="176"/>
      <c r="AJ39" s="177"/>
      <c r="AK39" s="180"/>
      <c r="AL39" s="179" t="str">
        <f>IF(AL35,IF(VLOOKUP(AL35,'Info Spieler'!$A$2:$H$96,6)=0,"",VLOOKUP(AL35,'Info Spieler'!$A$2:$H$96,6)),"")</f>
        <v>BGV Bergisch Land</v>
      </c>
      <c r="AM39" s="176"/>
      <c r="AN39" s="177"/>
      <c r="AO39" s="177"/>
      <c r="AP39" s="179">
        <f>IF(AP35,IF(VLOOKUP(AP35,'Info Spieler'!$A$2:$H$96,6)=0,"",VLOOKUP(AP35,'Info Spieler'!$A$2:$H$96,6)),"")</f>
      </c>
      <c r="AQ39" s="176"/>
      <c r="AR39" s="177"/>
      <c r="AS39" s="177"/>
      <c r="AT39" s="179">
        <f>IF(AT35,IF(VLOOKUP(AT35,'Info Spieler'!$A$2:$H$96,6)=0,"",VLOOKUP(AT35,'Info Spieler'!$A$2:$H$96,6)),"")</f>
      </c>
      <c r="AU39" s="176"/>
      <c r="AV39" s="177"/>
      <c r="AW39" s="177"/>
      <c r="AX39" s="179">
        <f>IF(AX35,IF(VLOOKUP(AX35,'Info Spieler'!$A$2:$H$96,6)=0,"",VLOOKUP(AX35,'Info Spieler'!$A$2:$H$96,6)),"")</f>
      </c>
      <c r="AY39" s="176"/>
      <c r="AZ39" s="177"/>
      <c r="BA39" s="177"/>
      <c r="BB39" s="179">
        <f>IF(BB35,IF(VLOOKUP(BB35,'Info Spieler'!$A$2:$H$96,6)=0,"",VLOOKUP(BB35,'Info Spieler'!$A$2:$H$96,6)),"")</f>
      </c>
      <c r="BC39" s="176"/>
      <c r="BD39" s="177"/>
      <c r="BE39" s="180"/>
      <c r="BF39" s="4"/>
    </row>
    <row r="40" spans="1:58" ht="15" customHeight="1">
      <c r="A40" s="5" t="str">
        <f>A8</f>
        <v>Gradschlag</v>
      </c>
      <c r="B40" s="153">
        <v>2</v>
      </c>
      <c r="C40" s="154">
        <v>2</v>
      </c>
      <c r="D40" s="154">
        <v>1</v>
      </c>
      <c r="E40" s="155">
        <v>1</v>
      </c>
      <c r="F40" s="156">
        <v>1</v>
      </c>
      <c r="G40" s="154">
        <v>1</v>
      </c>
      <c r="H40" s="154">
        <v>1</v>
      </c>
      <c r="I40" s="154">
        <v>2</v>
      </c>
      <c r="J40" s="156">
        <v>2</v>
      </c>
      <c r="K40" s="154">
        <v>2</v>
      </c>
      <c r="L40" s="154">
        <v>1</v>
      </c>
      <c r="M40" s="154">
        <v>1</v>
      </c>
      <c r="N40" s="156">
        <v>1</v>
      </c>
      <c r="O40" s="154">
        <v>1</v>
      </c>
      <c r="P40" s="154">
        <v>2</v>
      </c>
      <c r="Q40" s="154">
        <v>3</v>
      </c>
      <c r="R40" s="156">
        <v>1</v>
      </c>
      <c r="S40" s="154">
        <v>1</v>
      </c>
      <c r="T40" s="154">
        <v>1</v>
      </c>
      <c r="U40" s="154">
        <v>1</v>
      </c>
      <c r="V40" s="156">
        <v>1</v>
      </c>
      <c r="W40" s="154">
        <v>1</v>
      </c>
      <c r="X40" s="154">
        <v>1</v>
      </c>
      <c r="Y40" s="155">
        <v>1</v>
      </c>
      <c r="Z40" s="157"/>
      <c r="AA40" s="154"/>
      <c r="AB40" s="154"/>
      <c r="AC40" s="302"/>
      <c r="AD40" s="157">
        <v>1</v>
      </c>
      <c r="AE40" s="154">
        <v>1</v>
      </c>
      <c r="AF40" s="154">
        <v>1</v>
      </c>
      <c r="AG40" s="155">
        <v>1</v>
      </c>
      <c r="AH40" s="153"/>
      <c r="AI40" s="154"/>
      <c r="AJ40" s="154"/>
      <c r="AK40" s="302"/>
      <c r="AL40" s="156">
        <v>1</v>
      </c>
      <c r="AM40" s="154">
        <v>1</v>
      </c>
      <c r="AN40" s="154">
        <v>1</v>
      </c>
      <c r="AO40" s="371">
        <v>1</v>
      </c>
      <c r="AP40" s="156"/>
      <c r="AQ40" s="154"/>
      <c r="AR40" s="154"/>
      <c r="AS40" s="371"/>
      <c r="AT40" s="156"/>
      <c r="AU40" s="154"/>
      <c r="AV40" s="154"/>
      <c r="AW40" s="371"/>
      <c r="AX40" s="156"/>
      <c r="AY40" s="154"/>
      <c r="AZ40" s="154"/>
      <c r="BA40" s="371"/>
      <c r="BB40" s="156"/>
      <c r="BC40" s="154"/>
      <c r="BD40" s="154"/>
      <c r="BE40" s="302"/>
      <c r="BF40" s="4"/>
    </row>
    <row r="41" spans="1:58" ht="15" customHeight="1">
      <c r="A41" s="5" t="str">
        <f aca="true" t="shared" si="1" ref="A41:A57">A9</f>
        <v>Schleife</v>
      </c>
      <c r="B41" s="107">
        <v>1</v>
      </c>
      <c r="C41" s="26">
        <v>5</v>
      </c>
      <c r="D41" s="26">
        <v>2</v>
      </c>
      <c r="E41" s="27">
        <v>1</v>
      </c>
      <c r="F41" s="25">
        <v>1</v>
      </c>
      <c r="G41" s="26">
        <v>3</v>
      </c>
      <c r="H41" s="26">
        <v>2</v>
      </c>
      <c r="I41" s="26">
        <v>1</v>
      </c>
      <c r="J41" s="25">
        <v>1</v>
      </c>
      <c r="K41" s="26">
        <v>2</v>
      </c>
      <c r="L41" s="26">
        <v>1</v>
      </c>
      <c r="M41" s="26">
        <v>1</v>
      </c>
      <c r="N41" s="25">
        <v>1</v>
      </c>
      <c r="O41" s="26">
        <v>2</v>
      </c>
      <c r="P41" s="26">
        <v>1</v>
      </c>
      <c r="Q41" s="26">
        <v>1</v>
      </c>
      <c r="R41" s="25">
        <v>1</v>
      </c>
      <c r="S41" s="26">
        <v>1</v>
      </c>
      <c r="T41" s="26">
        <v>1</v>
      </c>
      <c r="U41" s="26">
        <v>2</v>
      </c>
      <c r="V41" s="25">
        <v>1</v>
      </c>
      <c r="W41" s="26">
        <v>2</v>
      </c>
      <c r="X41" s="26">
        <v>1</v>
      </c>
      <c r="Y41" s="27">
        <v>1</v>
      </c>
      <c r="Z41" s="28"/>
      <c r="AA41" s="26"/>
      <c r="AB41" s="26"/>
      <c r="AC41" s="108"/>
      <c r="AD41" s="28">
        <v>4</v>
      </c>
      <c r="AE41" s="26">
        <v>2</v>
      </c>
      <c r="AF41" s="26">
        <v>3</v>
      </c>
      <c r="AG41" s="27">
        <v>3</v>
      </c>
      <c r="AH41" s="107"/>
      <c r="AI41" s="26"/>
      <c r="AJ41" s="26"/>
      <c r="AK41" s="108"/>
      <c r="AL41" s="25">
        <v>1</v>
      </c>
      <c r="AM41" s="26">
        <v>1</v>
      </c>
      <c r="AN41" s="26">
        <v>1</v>
      </c>
      <c r="AO41" s="29">
        <v>1</v>
      </c>
      <c r="AP41" s="25"/>
      <c r="AQ41" s="26"/>
      <c r="AR41" s="26"/>
      <c r="AS41" s="29"/>
      <c r="AT41" s="25"/>
      <c r="AU41" s="26"/>
      <c r="AV41" s="26"/>
      <c r="AW41" s="29"/>
      <c r="AX41" s="25"/>
      <c r="AY41" s="26"/>
      <c r="AZ41" s="26"/>
      <c r="BA41" s="29"/>
      <c r="BB41" s="25"/>
      <c r="BC41" s="26"/>
      <c r="BD41" s="26"/>
      <c r="BE41" s="108"/>
      <c r="BF41" s="4"/>
    </row>
    <row r="42" spans="1:58" ht="15" customHeight="1">
      <c r="A42" s="5" t="str">
        <f t="shared" si="1"/>
        <v>Doppelwelle</v>
      </c>
      <c r="B42" s="107">
        <v>1</v>
      </c>
      <c r="C42" s="26">
        <v>1</v>
      </c>
      <c r="D42" s="26">
        <v>1</v>
      </c>
      <c r="E42" s="27">
        <v>1</v>
      </c>
      <c r="F42" s="25">
        <v>2</v>
      </c>
      <c r="G42" s="26">
        <v>2</v>
      </c>
      <c r="H42" s="26">
        <v>1</v>
      </c>
      <c r="I42" s="26">
        <v>2</v>
      </c>
      <c r="J42" s="25">
        <v>1</v>
      </c>
      <c r="K42" s="26">
        <v>2</v>
      </c>
      <c r="L42" s="26">
        <v>2</v>
      </c>
      <c r="M42" s="26">
        <v>1</v>
      </c>
      <c r="N42" s="25">
        <v>2</v>
      </c>
      <c r="O42" s="26">
        <v>1</v>
      </c>
      <c r="P42" s="26">
        <v>1</v>
      </c>
      <c r="Q42" s="26">
        <v>2</v>
      </c>
      <c r="R42" s="25">
        <v>1</v>
      </c>
      <c r="S42" s="26">
        <v>2</v>
      </c>
      <c r="T42" s="26">
        <v>1</v>
      </c>
      <c r="U42" s="26">
        <v>2</v>
      </c>
      <c r="V42" s="25">
        <v>1</v>
      </c>
      <c r="W42" s="26">
        <v>1</v>
      </c>
      <c r="X42" s="26">
        <v>2</v>
      </c>
      <c r="Y42" s="27">
        <v>2</v>
      </c>
      <c r="Z42" s="28"/>
      <c r="AA42" s="26"/>
      <c r="AB42" s="26"/>
      <c r="AC42" s="108"/>
      <c r="AD42" s="28">
        <v>2</v>
      </c>
      <c r="AE42" s="26">
        <v>2</v>
      </c>
      <c r="AF42" s="26">
        <v>1</v>
      </c>
      <c r="AG42" s="27">
        <v>2</v>
      </c>
      <c r="AH42" s="107"/>
      <c r="AI42" s="26"/>
      <c r="AJ42" s="26"/>
      <c r="AK42" s="108"/>
      <c r="AL42" s="25">
        <v>1</v>
      </c>
      <c r="AM42" s="26">
        <v>1</v>
      </c>
      <c r="AN42" s="26">
        <v>1</v>
      </c>
      <c r="AO42" s="29">
        <v>2</v>
      </c>
      <c r="AP42" s="25"/>
      <c r="AQ42" s="26"/>
      <c r="AR42" s="26"/>
      <c r="AS42" s="29"/>
      <c r="AT42" s="25"/>
      <c r="AU42" s="26"/>
      <c r="AV42" s="26"/>
      <c r="AW42" s="29"/>
      <c r="AX42" s="25"/>
      <c r="AY42" s="26"/>
      <c r="AZ42" s="26"/>
      <c r="BA42" s="29"/>
      <c r="BB42" s="25"/>
      <c r="BC42" s="26"/>
      <c r="BD42" s="26"/>
      <c r="BE42" s="108"/>
      <c r="BF42" s="4"/>
    </row>
    <row r="43" spans="1:58" ht="15" customHeight="1">
      <c r="A43" s="5" t="str">
        <f t="shared" si="1"/>
        <v>Sandkasten</v>
      </c>
      <c r="B43" s="107">
        <v>1</v>
      </c>
      <c r="C43" s="26">
        <v>2</v>
      </c>
      <c r="D43" s="26">
        <v>1</v>
      </c>
      <c r="E43" s="27">
        <v>1</v>
      </c>
      <c r="F43" s="25">
        <v>1</v>
      </c>
      <c r="G43" s="26">
        <v>1</v>
      </c>
      <c r="H43" s="26">
        <v>1</v>
      </c>
      <c r="I43" s="26">
        <v>1</v>
      </c>
      <c r="J43" s="25">
        <v>1</v>
      </c>
      <c r="K43" s="26">
        <v>1</v>
      </c>
      <c r="L43" s="26">
        <v>1</v>
      </c>
      <c r="M43" s="26">
        <v>1</v>
      </c>
      <c r="N43" s="25">
        <v>1</v>
      </c>
      <c r="O43" s="26">
        <v>1</v>
      </c>
      <c r="P43" s="26">
        <v>1</v>
      </c>
      <c r="Q43" s="26">
        <v>1</v>
      </c>
      <c r="R43" s="25">
        <v>1</v>
      </c>
      <c r="S43" s="26">
        <v>1</v>
      </c>
      <c r="T43" s="26">
        <v>1</v>
      </c>
      <c r="U43" s="26">
        <v>1</v>
      </c>
      <c r="V43" s="25">
        <v>1</v>
      </c>
      <c r="W43" s="26">
        <v>1</v>
      </c>
      <c r="X43" s="26">
        <v>1</v>
      </c>
      <c r="Y43" s="27">
        <v>1</v>
      </c>
      <c r="Z43" s="28"/>
      <c r="AA43" s="26"/>
      <c r="AB43" s="26"/>
      <c r="AC43" s="108"/>
      <c r="AD43" s="28">
        <v>1</v>
      </c>
      <c r="AE43" s="26">
        <v>1</v>
      </c>
      <c r="AF43" s="26">
        <v>1</v>
      </c>
      <c r="AG43" s="27">
        <v>2</v>
      </c>
      <c r="AH43" s="107"/>
      <c r="AI43" s="26"/>
      <c r="AJ43" s="26"/>
      <c r="AK43" s="108"/>
      <c r="AL43" s="25">
        <v>1</v>
      </c>
      <c r="AM43" s="26">
        <v>1</v>
      </c>
      <c r="AN43" s="26">
        <v>1</v>
      </c>
      <c r="AO43" s="29">
        <v>1</v>
      </c>
      <c r="AP43" s="25"/>
      <c r="AQ43" s="26"/>
      <c r="AR43" s="26"/>
      <c r="AS43" s="29"/>
      <c r="AT43" s="25"/>
      <c r="AU43" s="26"/>
      <c r="AV43" s="26"/>
      <c r="AW43" s="29"/>
      <c r="AX43" s="25"/>
      <c r="AY43" s="26"/>
      <c r="AZ43" s="26"/>
      <c r="BA43" s="29"/>
      <c r="BB43" s="25"/>
      <c r="BC43" s="26"/>
      <c r="BD43" s="26"/>
      <c r="BE43" s="108"/>
      <c r="BF43" s="4"/>
    </row>
    <row r="44" spans="1:58" ht="15" customHeight="1">
      <c r="A44" s="5" t="str">
        <f t="shared" si="1"/>
        <v>Töter</v>
      </c>
      <c r="B44" s="107">
        <v>1</v>
      </c>
      <c r="C44" s="26">
        <v>2</v>
      </c>
      <c r="D44" s="26">
        <v>1</v>
      </c>
      <c r="E44" s="27">
        <v>1</v>
      </c>
      <c r="F44" s="25">
        <v>1</v>
      </c>
      <c r="G44" s="26">
        <v>1</v>
      </c>
      <c r="H44" s="26">
        <v>1</v>
      </c>
      <c r="I44" s="26">
        <v>3</v>
      </c>
      <c r="J44" s="25">
        <v>1</v>
      </c>
      <c r="K44" s="26">
        <v>2</v>
      </c>
      <c r="L44" s="26">
        <v>2</v>
      </c>
      <c r="M44" s="26">
        <v>2</v>
      </c>
      <c r="N44" s="25">
        <v>1</v>
      </c>
      <c r="O44" s="26">
        <v>6</v>
      </c>
      <c r="P44" s="26">
        <v>1</v>
      </c>
      <c r="Q44" s="26">
        <v>1</v>
      </c>
      <c r="R44" s="25">
        <v>2</v>
      </c>
      <c r="S44" s="26">
        <v>1</v>
      </c>
      <c r="T44" s="26">
        <v>1</v>
      </c>
      <c r="U44" s="26">
        <v>1</v>
      </c>
      <c r="V44" s="25">
        <v>1</v>
      </c>
      <c r="W44" s="26">
        <v>1</v>
      </c>
      <c r="X44" s="26">
        <v>1</v>
      </c>
      <c r="Y44" s="27">
        <v>1</v>
      </c>
      <c r="Z44" s="28"/>
      <c r="AA44" s="26"/>
      <c r="AB44" s="26"/>
      <c r="AC44" s="108"/>
      <c r="AD44" s="28">
        <v>1</v>
      </c>
      <c r="AE44" s="26">
        <v>1</v>
      </c>
      <c r="AF44" s="26">
        <v>2</v>
      </c>
      <c r="AG44" s="27">
        <v>2</v>
      </c>
      <c r="AH44" s="107"/>
      <c r="AI44" s="26"/>
      <c r="AJ44" s="26"/>
      <c r="AK44" s="108"/>
      <c r="AL44" s="25">
        <v>1</v>
      </c>
      <c r="AM44" s="26">
        <v>3</v>
      </c>
      <c r="AN44" s="26">
        <v>1</v>
      </c>
      <c r="AO44" s="29">
        <v>1</v>
      </c>
      <c r="AP44" s="25"/>
      <c r="AQ44" s="26"/>
      <c r="AR44" s="26"/>
      <c r="AS44" s="29"/>
      <c r="AT44" s="25"/>
      <c r="AU44" s="26"/>
      <c r="AV44" s="26"/>
      <c r="AW44" s="29"/>
      <c r="AX44" s="25"/>
      <c r="AY44" s="26"/>
      <c r="AZ44" s="26"/>
      <c r="BA44" s="29"/>
      <c r="BB44" s="25"/>
      <c r="BC44" s="26"/>
      <c r="BD44" s="26"/>
      <c r="BE44" s="108"/>
      <c r="BF44" s="4"/>
    </row>
    <row r="45" spans="1:58" ht="15" customHeight="1">
      <c r="A45" s="5" t="str">
        <f t="shared" si="1"/>
        <v>Winkel</v>
      </c>
      <c r="B45" s="107">
        <v>1</v>
      </c>
      <c r="C45" s="26">
        <v>2</v>
      </c>
      <c r="D45" s="26">
        <v>2</v>
      </c>
      <c r="E45" s="27">
        <v>2</v>
      </c>
      <c r="F45" s="25">
        <v>1</v>
      </c>
      <c r="G45" s="26">
        <v>2</v>
      </c>
      <c r="H45" s="26">
        <v>2</v>
      </c>
      <c r="I45" s="26">
        <v>2</v>
      </c>
      <c r="J45" s="25">
        <v>2</v>
      </c>
      <c r="K45" s="26">
        <v>1</v>
      </c>
      <c r="L45" s="26">
        <v>2</v>
      </c>
      <c r="M45" s="26">
        <v>1</v>
      </c>
      <c r="N45" s="25">
        <v>2</v>
      </c>
      <c r="O45" s="26">
        <v>2</v>
      </c>
      <c r="P45" s="26">
        <v>1</v>
      </c>
      <c r="Q45" s="26">
        <v>1</v>
      </c>
      <c r="R45" s="25">
        <v>1</v>
      </c>
      <c r="S45" s="26">
        <v>2</v>
      </c>
      <c r="T45" s="26">
        <v>1</v>
      </c>
      <c r="U45" s="26">
        <v>2</v>
      </c>
      <c r="V45" s="25">
        <v>2</v>
      </c>
      <c r="W45" s="26">
        <v>1</v>
      </c>
      <c r="X45" s="26">
        <v>1</v>
      </c>
      <c r="Y45" s="27">
        <v>1</v>
      </c>
      <c r="Z45" s="28"/>
      <c r="AA45" s="26"/>
      <c r="AB45" s="26"/>
      <c r="AC45" s="108"/>
      <c r="AD45" s="28">
        <v>3</v>
      </c>
      <c r="AE45" s="26">
        <v>1</v>
      </c>
      <c r="AF45" s="26">
        <v>1</v>
      </c>
      <c r="AG45" s="27">
        <v>1</v>
      </c>
      <c r="AH45" s="107"/>
      <c r="AI45" s="26"/>
      <c r="AJ45" s="26"/>
      <c r="AK45" s="108"/>
      <c r="AL45" s="25">
        <v>1</v>
      </c>
      <c r="AM45" s="26">
        <v>1</v>
      </c>
      <c r="AN45" s="26">
        <v>2</v>
      </c>
      <c r="AO45" s="29">
        <v>2</v>
      </c>
      <c r="AP45" s="25"/>
      <c r="AQ45" s="26"/>
      <c r="AR45" s="26"/>
      <c r="AS45" s="29"/>
      <c r="AT45" s="25"/>
      <c r="AU45" s="26"/>
      <c r="AV45" s="26"/>
      <c r="AW45" s="29"/>
      <c r="AX45" s="25"/>
      <c r="AY45" s="26"/>
      <c r="AZ45" s="26"/>
      <c r="BA45" s="29"/>
      <c r="BB45" s="25"/>
      <c r="BC45" s="26"/>
      <c r="BD45" s="26"/>
      <c r="BE45" s="108"/>
      <c r="BF45" s="4"/>
    </row>
    <row r="46" spans="1:58" ht="15" customHeight="1">
      <c r="A46" s="5" t="str">
        <f t="shared" si="1"/>
        <v>Brücke</v>
      </c>
      <c r="B46" s="107">
        <v>2</v>
      </c>
      <c r="C46" s="26">
        <v>2</v>
      </c>
      <c r="D46" s="26">
        <v>1</v>
      </c>
      <c r="E46" s="27">
        <v>2</v>
      </c>
      <c r="F46" s="25">
        <v>1</v>
      </c>
      <c r="G46" s="26">
        <v>1</v>
      </c>
      <c r="H46" s="26">
        <v>1</v>
      </c>
      <c r="I46" s="26">
        <v>1</v>
      </c>
      <c r="J46" s="25">
        <v>2</v>
      </c>
      <c r="K46" s="26">
        <v>1</v>
      </c>
      <c r="L46" s="26">
        <v>1</v>
      </c>
      <c r="M46" s="26">
        <v>1</v>
      </c>
      <c r="N46" s="25">
        <v>2</v>
      </c>
      <c r="O46" s="26">
        <v>1</v>
      </c>
      <c r="P46" s="26">
        <v>1</v>
      </c>
      <c r="Q46" s="26">
        <v>2</v>
      </c>
      <c r="R46" s="25">
        <v>2</v>
      </c>
      <c r="S46" s="26">
        <v>1</v>
      </c>
      <c r="T46" s="26">
        <v>2</v>
      </c>
      <c r="U46" s="26">
        <v>1</v>
      </c>
      <c r="V46" s="25">
        <v>2</v>
      </c>
      <c r="W46" s="26">
        <v>2</v>
      </c>
      <c r="X46" s="26">
        <v>2</v>
      </c>
      <c r="Y46" s="27">
        <v>1</v>
      </c>
      <c r="Z46" s="28"/>
      <c r="AA46" s="26"/>
      <c r="AB46" s="26"/>
      <c r="AC46" s="108"/>
      <c r="AD46" s="28">
        <v>2</v>
      </c>
      <c r="AE46" s="26">
        <v>1</v>
      </c>
      <c r="AF46" s="26">
        <v>2</v>
      </c>
      <c r="AG46" s="27">
        <v>2</v>
      </c>
      <c r="AH46" s="107"/>
      <c r="AI46" s="26"/>
      <c r="AJ46" s="26"/>
      <c r="AK46" s="108"/>
      <c r="AL46" s="25">
        <v>1</v>
      </c>
      <c r="AM46" s="26">
        <v>1</v>
      </c>
      <c r="AN46" s="26">
        <v>2</v>
      </c>
      <c r="AO46" s="29">
        <v>1</v>
      </c>
      <c r="AP46" s="25"/>
      <c r="AQ46" s="26"/>
      <c r="AR46" s="26"/>
      <c r="AS46" s="29"/>
      <c r="AT46" s="25"/>
      <c r="AU46" s="26"/>
      <c r="AV46" s="26"/>
      <c r="AW46" s="29"/>
      <c r="AX46" s="25"/>
      <c r="AY46" s="26"/>
      <c r="AZ46" s="26"/>
      <c r="BA46" s="29"/>
      <c r="BB46" s="25"/>
      <c r="BC46" s="26"/>
      <c r="BD46" s="26"/>
      <c r="BE46" s="108"/>
      <c r="BF46" s="4"/>
    </row>
    <row r="47" spans="1:58" ht="15" customHeight="1">
      <c r="A47" s="5" t="str">
        <f t="shared" si="1"/>
        <v>Mittelhügel</v>
      </c>
      <c r="B47" s="107">
        <v>1</v>
      </c>
      <c r="C47" s="26">
        <v>1</v>
      </c>
      <c r="D47" s="26">
        <v>1</v>
      </c>
      <c r="E47" s="27">
        <v>1</v>
      </c>
      <c r="F47" s="25">
        <v>1</v>
      </c>
      <c r="G47" s="26">
        <v>1</v>
      </c>
      <c r="H47" s="26">
        <v>1</v>
      </c>
      <c r="I47" s="26">
        <v>1</v>
      </c>
      <c r="J47" s="25">
        <v>1</v>
      </c>
      <c r="K47" s="26">
        <v>1</v>
      </c>
      <c r="L47" s="26">
        <v>1</v>
      </c>
      <c r="M47" s="26">
        <v>1</v>
      </c>
      <c r="N47" s="25">
        <v>1</v>
      </c>
      <c r="O47" s="26">
        <v>2</v>
      </c>
      <c r="P47" s="26">
        <v>1</v>
      </c>
      <c r="Q47" s="26">
        <v>2</v>
      </c>
      <c r="R47" s="25">
        <v>2</v>
      </c>
      <c r="S47" s="26">
        <v>1</v>
      </c>
      <c r="T47" s="26">
        <v>1</v>
      </c>
      <c r="U47" s="26">
        <v>1</v>
      </c>
      <c r="V47" s="25">
        <v>1</v>
      </c>
      <c r="W47" s="26">
        <v>1</v>
      </c>
      <c r="X47" s="26">
        <v>1</v>
      </c>
      <c r="Y47" s="27">
        <v>2</v>
      </c>
      <c r="Z47" s="28"/>
      <c r="AA47" s="26"/>
      <c r="AB47" s="26"/>
      <c r="AC47" s="108"/>
      <c r="AD47" s="28">
        <v>1</v>
      </c>
      <c r="AE47" s="26">
        <v>1</v>
      </c>
      <c r="AF47" s="26">
        <v>3</v>
      </c>
      <c r="AG47" s="27">
        <v>1</v>
      </c>
      <c r="AH47" s="107"/>
      <c r="AI47" s="26"/>
      <c r="AJ47" s="26"/>
      <c r="AK47" s="108"/>
      <c r="AL47" s="25">
        <v>1</v>
      </c>
      <c r="AM47" s="26">
        <v>1</v>
      </c>
      <c r="AN47" s="26">
        <v>3</v>
      </c>
      <c r="AO47" s="29">
        <v>1</v>
      </c>
      <c r="AP47" s="25"/>
      <c r="AQ47" s="26"/>
      <c r="AR47" s="26"/>
      <c r="AS47" s="29"/>
      <c r="AT47" s="25"/>
      <c r="AU47" s="26"/>
      <c r="AV47" s="26"/>
      <c r="AW47" s="29"/>
      <c r="AX47" s="25"/>
      <c r="AY47" s="26"/>
      <c r="AZ47" s="26"/>
      <c r="BA47" s="29"/>
      <c r="BB47" s="25"/>
      <c r="BC47" s="26"/>
      <c r="BD47" s="26"/>
      <c r="BE47" s="108"/>
      <c r="BF47" s="4"/>
    </row>
    <row r="48" spans="1:58" ht="15" customHeight="1">
      <c r="A48" s="5" t="str">
        <f t="shared" si="1"/>
        <v>Netz</v>
      </c>
      <c r="B48" s="107">
        <v>1</v>
      </c>
      <c r="C48" s="26">
        <v>1</v>
      </c>
      <c r="D48" s="26">
        <v>1</v>
      </c>
      <c r="E48" s="27">
        <v>1</v>
      </c>
      <c r="F48" s="25">
        <v>1</v>
      </c>
      <c r="G48" s="26">
        <v>1</v>
      </c>
      <c r="H48" s="26">
        <v>1</v>
      </c>
      <c r="I48" s="26">
        <v>1</v>
      </c>
      <c r="J48" s="25">
        <v>1</v>
      </c>
      <c r="K48" s="26">
        <v>1</v>
      </c>
      <c r="L48" s="26">
        <v>1</v>
      </c>
      <c r="M48" s="26">
        <v>2</v>
      </c>
      <c r="N48" s="25">
        <v>1</v>
      </c>
      <c r="O48" s="26">
        <v>1</v>
      </c>
      <c r="P48" s="26">
        <v>1</v>
      </c>
      <c r="Q48" s="26">
        <v>1</v>
      </c>
      <c r="R48" s="25">
        <v>1</v>
      </c>
      <c r="S48" s="26">
        <v>1</v>
      </c>
      <c r="T48" s="26">
        <v>1</v>
      </c>
      <c r="U48" s="26">
        <v>1</v>
      </c>
      <c r="V48" s="25">
        <v>1</v>
      </c>
      <c r="W48" s="26">
        <v>1</v>
      </c>
      <c r="X48" s="26">
        <v>1</v>
      </c>
      <c r="Y48" s="27">
        <v>1</v>
      </c>
      <c r="Z48" s="28"/>
      <c r="AA48" s="26"/>
      <c r="AB48" s="26"/>
      <c r="AC48" s="108"/>
      <c r="AD48" s="28">
        <v>4</v>
      </c>
      <c r="AE48" s="26">
        <v>2</v>
      </c>
      <c r="AF48" s="26">
        <v>1</v>
      </c>
      <c r="AG48" s="27">
        <v>1</v>
      </c>
      <c r="AH48" s="107"/>
      <c r="AI48" s="26"/>
      <c r="AJ48" s="26"/>
      <c r="AK48" s="108"/>
      <c r="AL48" s="25">
        <v>1</v>
      </c>
      <c r="AM48" s="26">
        <v>2</v>
      </c>
      <c r="AN48" s="26">
        <v>1</v>
      </c>
      <c r="AO48" s="29">
        <v>1</v>
      </c>
      <c r="AP48" s="25"/>
      <c r="AQ48" s="26"/>
      <c r="AR48" s="26"/>
      <c r="AS48" s="29"/>
      <c r="AT48" s="25"/>
      <c r="AU48" s="26"/>
      <c r="AV48" s="26"/>
      <c r="AW48" s="29"/>
      <c r="AX48" s="25"/>
      <c r="AY48" s="26"/>
      <c r="AZ48" s="26"/>
      <c r="BA48" s="29"/>
      <c r="BB48" s="25"/>
      <c r="BC48" s="26"/>
      <c r="BD48" s="26"/>
      <c r="BE48" s="108"/>
      <c r="BF48" s="4"/>
    </row>
    <row r="49" spans="1:58" ht="15" customHeight="1">
      <c r="A49" s="5" t="str">
        <f t="shared" si="1"/>
        <v>Radkappen</v>
      </c>
      <c r="B49" s="107">
        <v>2</v>
      </c>
      <c r="C49" s="26">
        <v>1</v>
      </c>
      <c r="D49" s="26">
        <v>1</v>
      </c>
      <c r="E49" s="27">
        <v>1</v>
      </c>
      <c r="F49" s="25">
        <v>2</v>
      </c>
      <c r="G49" s="26">
        <v>1</v>
      </c>
      <c r="H49" s="26">
        <v>1</v>
      </c>
      <c r="I49" s="26">
        <v>2</v>
      </c>
      <c r="J49" s="25">
        <v>1</v>
      </c>
      <c r="K49" s="26">
        <v>1</v>
      </c>
      <c r="L49" s="26">
        <v>1</v>
      </c>
      <c r="M49" s="26">
        <v>2</v>
      </c>
      <c r="N49" s="25">
        <v>1</v>
      </c>
      <c r="O49" s="26">
        <v>2</v>
      </c>
      <c r="P49" s="26">
        <v>2</v>
      </c>
      <c r="Q49" s="26">
        <v>2</v>
      </c>
      <c r="R49" s="25">
        <v>1</v>
      </c>
      <c r="S49" s="26">
        <v>2</v>
      </c>
      <c r="T49" s="26">
        <v>1</v>
      </c>
      <c r="U49" s="26">
        <v>2</v>
      </c>
      <c r="V49" s="25">
        <v>1</v>
      </c>
      <c r="W49" s="26">
        <v>1</v>
      </c>
      <c r="X49" s="26">
        <v>1</v>
      </c>
      <c r="Y49" s="27">
        <v>1</v>
      </c>
      <c r="Z49" s="28"/>
      <c r="AA49" s="26"/>
      <c r="AB49" s="26"/>
      <c r="AC49" s="108"/>
      <c r="AD49" s="28">
        <v>1</v>
      </c>
      <c r="AE49" s="26">
        <v>2</v>
      </c>
      <c r="AF49" s="26">
        <v>1</v>
      </c>
      <c r="AG49" s="27">
        <v>2</v>
      </c>
      <c r="AH49" s="107"/>
      <c r="AI49" s="26"/>
      <c r="AJ49" s="26"/>
      <c r="AK49" s="108"/>
      <c r="AL49" s="25">
        <v>1</v>
      </c>
      <c r="AM49" s="26">
        <v>2</v>
      </c>
      <c r="AN49" s="26">
        <v>2</v>
      </c>
      <c r="AO49" s="29">
        <v>1</v>
      </c>
      <c r="AP49" s="25"/>
      <c r="AQ49" s="26"/>
      <c r="AR49" s="26"/>
      <c r="AS49" s="29"/>
      <c r="AT49" s="25"/>
      <c r="AU49" s="26"/>
      <c r="AV49" s="26"/>
      <c r="AW49" s="29"/>
      <c r="AX49" s="25"/>
      <c r="AY49" s="26"/>
      <c r="AZ49" s="26"/>
      <c r="BA49" s="29"/>
      <c r="BB49" s="25"/>
      <c r="BC49" s="26"/>
      <c r="BD49" s="26"/>
      <c r="BE49" s="108"/>
      <c r="BF49" s="4"/>
    </row>
    <row r="50" spans="1:58" ht="15" customHeight="1">
      <c r="A50" s="5" t="str">
        <f t="shared" si="1"/>
        <v>Blitz</v>
      </c>
      <c r="B50" s="107">
        <v>2</v>
      </c>
      <c r="C50" s="26">
        <v>3</v>
      </c>
      <c r="D50" s="26">
        <v>1</v>
      </c>
      <c r="E50" s="27">
        <v>1</v>
      </c>
      <c r="F50" s="25">
        <v>1</v>
      </c>
      <c r="G50" s="26">
        <v>2</v>
      </c>
      <c r="H50" s="26">
        <v>2</v>
      </c>
      <c r="I50" s="26">
        <v>1</v>
      </c>
      <c r="J50" s="25">
        <v>2</v>
      </c>
      <c r="K50" s="26">
        <v>2</v>
      </c>
      <c r="L50" s="26">
        <v>1</v>
      </c>
      <c r="M50" s="26">
        <v>1</v>
      </c>
      <c r="N50" s="25">
        <v>2</v>
      </c>
      <c r="O50" s="26">
        <v>2</v>
      </c>
      <c r="P50" s="26">
        <v>2</v>
      </c>
      <c r="Q50" s="26">
        <v>1</v>
      </c>
      <c r="R50" s="25">
        <v>1</v>
      </c>
      <c r="S50" s="26">
        <v>1</v>
      </c>
      <c r="T50" s="26">
        <v>1</v>
      </c>
      <c r="U50" s="26">
        <v>1</v>
      </c>
      <c r="V50" s="25">
        <v>1</v>
      </c>
      <c r="W50" s="26">
        <v>1</v>
      </c>
      <c r="X50" s="26">
        <v>2</v>
      </c>
      <c r="Y50" s="27">
        <v>1</v>
      </c>
      <c r="Z50" s="28"/>
      <c r="AA50" s="26"/>
      <c r="AB50" s="26"/>
      <c r="AC50" s="108"/>
      <c r="AD50" s="28">
        <v>1</v>
      </c>
      <c r="AE50" s="26">
        <v>1</v>
      </c>
      <c r="AF50" s="26">
        <v>1</v>
      </c>
      <c r="AG50" s="27">
        <v>1</v>
      </c>
      <c r="AH50" s="107"/>
      <c r="AI50" s="26"/>
      <c r="AJ50" s="26"/>
      <c r="AK50" s="108"/>
      <c r="AL50" s="25">
        <v>2</v>
      </c>
      <c r="AM50" s="26">
        <v>1</v>
      </c>
      <c r="AN50" s="26">
        <v>1</v>
      </c>
      <c r="AO50" s="29">
        <v>2</v>
      </c>
      <c r="AP50" s="25"/>
      <c r="AQ50" s="26"/>
      <c r="AR50" s="26"/>
      <c r="AS50" s="29"/>
      <c r="AT50" s="25"/>
      <c r="AU50" s="26"/>
      <c r="AV50" s="26"/>
      <c r="AW50" s="29"/>
      <c r="AX50" s="25"/>
      <c r="AY50" s="26"/>
      <c r="AZ50" s="26"/>
      <c r="BA50" s="29"/>
      <c r="BB50" s="25"/>
      <c r="BC50" s="26"/>
      <c r="BD50" s="26"/>
      <c r="BE50" s="108"/>
      <c r="BF50" s="4"/>
    </row>
    <row r="51" spans="1:58" ht="15" customHeight="1">
      <c r="A51" s="5" t="str">
        <f t="shared" si="1"/>
        <v>Passage</v>
      </c>
      <c r="B51" s="107">
        <v>1</v>
      </c>
      <c r="C51" s="26">
        <v>1</v>
      </c>
      <c r="D51" s="26">
        <v>2</v>
      </c>
      <c r="E51" s="27">
        <v>1</v>
      </c>
      <c r="F51" s="25">
        <v>2</v>
      </c>
      <c r="G51" s="26">
        <v>2</v>
      </c>
      <c r="H51" s="26">
        <v>2</v>
      </c>
      <c r="I51" s="26">
        <v>2</v>
      </c>
      <c r="J51" s="25">
        <v>1</v>
      </c>
      <c r="K51" s="26">
        <v>1</v>
      </c>
      <c r="L51" s="26">
        <v>1</v>
      </c>
      <c r="M51" s="26">
        <v>1</v>
      </c>
      <c r="N51" s="25">
        <v>1</v>
      </c>
      <c r="O51" s="26">
        <v>1</v>
      </c>
      <c r="P51" s="26">
        <v>1</v>
      </c>
      <c r="Q51" s="26">
        <v>1</v>
      </c>
      <c r="R51" s="25">
        <v>1</v>
      </c>
      <c r="S51" s="26">
        <v>1</v>
      </c>
      <c r="T51" s="26">
        <v>1</v>
      </c>
      <c r="U51" s="26">
        <v>1</v>
      </c>
      <c r="V51" s="25">
        <v>1</v>
      </c>
      <c r="W51" s="26">
        <v>1</v>
      </c>
      <c r="X51" s="26">
        <v>1</v>
      </c>
      <c r="Y51" s="27">
        <v>1</v>
      </c>
      <c r="Z51" s="28"/>
      <c r="AA51" s="26"/>
      <c r="AB51" s="26"/>
      <c r="AC51" s="108"/>
      <c r="AD51" s="28">
        <v>1</v>
      </c>
      <c r="AE51" s="26">
        <v>2</v>
      </c>
      <c r="AF51" s="26">
        <v>1</v>
      </c>
      <c r="AG51" s="27">
        <v>1</v>
      </c>
      <c r="AH51" s="107"/>
      <c r="AI51" s="26"/>
      <c r="AJ51" s="26"/>
      <c r="AK51" s="108"/>
      <c r="AL51" s="25">
        <v>2</v>
      </c>
      <c r="AM51" s="26">
        <v>1</v>
      </c>
      <c r="AN51" s="26">
        <v>3</v>
      </c>
      <c r="AO51" s="29">
        <v>1</v>
      </c>
      <c r="AP51" s="25"/>
      <c r="AQ51" s="26"/>
      <c r="AR51" s="26"/>
      <c r="AS51" s="29"/>
      <c r="AT51" s="25"/>
      <c r="AU51" s="26"/>
      <c r="AV51" s="26"/>
      <c r="AW51" s="29"/>
      <c r="AX51" s="25"/>
      <c r="AY51" s="26"/>
      <c r="AZ51" s="26"/>
      <c r="BA51" s="29"/>
      <c r="BB51" s="25"/>
      <c r="BC51" s="26"/>
      <c r="BD51" s="26"/>
      <c r="BE51" s="108"/>
      <c r="BF51" s="4"/>
    </row>
    <row r="52" spans="1:58" ht="15" customHeight="1">
      <c r="A52" s="5" t="str">
        <f t="shared" si="1"/>
        <v>Rohrhügel</v>
      </c>
      <c r="B52" s="107">
        <v>1</v>
      </c>
      <c r="C52" s="26">
        <v>3</v>
      </c>
      <c r="D52" s="26">
        <v>1</v>
      </c>
      <c r="E52" s="27">
        <v>2</v>
      </c>
      <c r="F52" s="25">
        <v>1</v>
      </c>
      <c r="G52" s="26">
        <v>1</v>
      </c>
      <c r="H52" s="26">
        <v>1</v>
      </c>
      <c r="I52" s="26">
        <v>1</v>
      </c>
      <c r="J52" s="25">
        <v>1</v>
      </c>
      <c r="K52" s="26">
        <v>1</v>
      </c>
      <c r="L52" s="26">
        <v>1</v>
      </c>
      <c r="M52" s="26">
        <v>1</v>
      </c>
      <c r="N52" s="25">
        <v>2</v>
      </c>
      <c r="O52" s="26">
        <v>1</v>
      </c>
      <c r="P52" s="26">
        <v>1</v>
      </c>
      <c r="Q52" s="26">
        <v>1</v>
      </c>
      <c r="R52" s="25">
        <v>1</v>
      </c>
      <c r="S52" s="26">
        <v>1</v>
      </c>
      <c r="T52" s="26">
        <v>1</v>
      </c>
      <c r="U52" s="26">
        <v>2</v>
      </c>
      <c r="V52" s="25">
        <v>2</v>
      </c>
      <c r="W52" s="26">
        <v>1</v>
      </c>
      <c r="X52" s="26">
        <v>1</v>
      </c>
      <c r="Y52" s="27">
        <v>1</v>
      </c>
      <c r="Z52" s="28"/>
      <c r="AA52" s="26"/>
      <c r="AB52" s="26"/>
      <c r="AC52" s="108"/>
      <c r="AD52" s="28">
        <v>1</v>
      </c>
      <c r="AE52" s="26">
        <v>2</v>
      </c>
      <c r="AF52" s="26">
        <v>3</v>
      </c>
      <c r="AG52" s="27">
        <v>2</v>
      </c>
      <c r="AH52" s="107"/>
      <c r="AI52" s="26"/>
      <c r="AJ52" s="26"/>
      <c r="AK52" s="108"/>
      <c r="AL52" s="25">
        <v>2</v>
      </c>
      <c r="AM52" s="26">
        <v>2</v>
      </c>
      <c r="AN52" s="26">
        <v>2</v>
      </c>
      <c r="AO52" s="29">
        <v>1</v>
      </c>
      <c r="AP52" s="25"/>
      <c r="AQ52" s="26"/>
      <c r="AR52" s="26"/>
      <c r="AS52" s="29"/>
      <c r="AT52" s="25"/>
      <c r="AU52" s="26"/>
      <c r="AV52" s="26"/>
      <c r="AW52" s="29"/>
      <c r="AX52" s="25"/>
      <c r="AY52" s="26"/>
      <c r="AZ52" s="26"/>
      <c r="BA52" s="29"/>
      <c r="BB52" s="25"/>
      <c r="BC52" s="26"/>
      <c r="BD52" s="26"/>
      <c r="BE52" s="108"/>
      <c r="BF52" s="4"/>
    </row>
    <row r="53" spans="1:58" ht="15" customHeight="1">
      <c r="A53" s="5" t="str">
        <f t="shared" si="1"/>
        <v>Versetzung</v>
      </c>
      <c r="B53" s="107">
        <v>1</v>
      </c>
      <c r="C53" s="26">
        <v>1</v>
      </c>
      <c r="D53" s="26">
        <v>1</v>
      </c>
      <c r="E53" s="27">
        <v>2</v>
      </c>
      <c r="F53" s="25">
        <v>1</v>
      </c>
      <c r="G53" s="26">
        <v>1</v>
      </c>
      <c r="H53" s="26">
        <v>1</v>
      </c>
      <c r="I53" s="26">
        <v>1</v>
      </c>
      <c r="J53" s="25">
        <v>2</v>
      </c>
      <c r="K53" s="26">
        <v>1</v>
      </c>
      <c r="L53" s="26">
        <v>1</v>
      </c>
      <c r="M53" s="26">
        <v>1</v>
      </c>
      <c r="N53" s="25">
        <v>2</v>
      </c>
      <c r="O53" s="26">
        <v>1</v>
      </c>
      <c r="P53" s="26">
        <v>2</v>
      </c>
      <c r="Q53" s="26">
        <v>1</v>
      </c>
      <c r="R53" s="25">
        <v>2</v>
      </c>
      <c r="S53" s="26">
        <v>2</v>
      </c>
      <c r="T53" s="26">
        <v>2</v>
      </c>
      <c r="U53" s="26">
        <v>1</v>
      </c>
      <c r="V53" s="25">
        <v>1</v>
      </c>
      <c r="W53" s="26">
        <v>1</v>
      </c>
      <c r="X53" s="26">
        <v>1</v>
      </c>
      <c r="Y53" s="27">
        <v>1</v>
      </c>
      <c r="Z53" s="28"/>
      <c r="AA53" s="26"/>
      <c r="AB53" s="26"/>
      <c r="AC53" s="108"/>
      <c r="AD53" s="28">
        <v>1</v>
      </c>
      <c r="AE53" s="26">
        <v>2</v>
      </c>
      <c r="AF53" s="26">
        <v>1</v>
      </c>
      <c r="AG53" s="27">
        <v>3</v>
      </c>
      <c r="AH53" s="107"/>
      <c r="AI53" s="26"/>
      <c r="AJ53" s="26"/>
      <c r="AK53" s="108"/>
      <c r="AL53" s="25">
        <v>1</v>
      </c>
      <c r="AM53" s="26">
        <v>1</v>
      </c>
      <c r="AN53" s="26">
        <v>2</v>
      </c>
      <c r="AO53" s="29">
        <v>3</v>
      </c>
      <c r="AP53" s="25"/>
      <c r="AQ53" s="26"/>
      <c r="AR53" s="26"/>
      <c r="AS53" s="29"/>
      <c r="AT53" s="25"/>
      <c r="AU53" s="26"/>
      <c r="AV53" s="26"/>
      <c r="AW53" s="29"/>
      <c r="AX53" s="25"/>
      <c r="AY53" s="26"/>
      <c r="AZ53" s="26"/>
      <c r="BA53" s="29"/>
      <c r="BB53" s="25"/>
      <c r="BC53" s="26"/>
      <c r="BD53" s="26"/>
      <c r="BE53" s="108"/>
      <c r="BF53" s="4"/>
    </row>
    <row r="54" spans="1:58" ht="15" customHeight="1">
      <c r="A54" s="5" t="str">
        <f t="shared" si="1"/>
        <v>Turm</v>
      </c>
      <c r="B54" s="107">
        <v>1</v>
      </c>
      <c r="C54" s="26">
        <v>1</v>
      </c>
      <c r="D54" s="26">
        <v>1</v>
      </c>
      <c r="E54" s="27">
        <v>1</v>
      </c>
      <c r="F54" s="25">
        <v>1</v>
      </c>
      <c r="G54" s="26">
        <v>1</v>
      </c>
      <c r="H54" s="26">
        <v>1</v>
      </c>
      <c r="I54" s="26">
        <v>1</v>
      </c>
      <c r="J54" s="25">
        <v>1</v>
      </c>
      <c r="K54" s="26">
        <v>1</v>
      </c>
      <c r="L54" s="26">
        <v>1</v>
      </c>
      <c r="M54" s="26">
        <v>1</v>
      </c>
      <c r="N54" s="25">
        <v>1</v>
      </c>
      <c r="O54" s="26">
        <v>1</v>
      </c>
      <c r="P54" s="26">
        <v>2</v>
      </c>
      <c r="Q54" s="26">
        <v>1</v>
      </c>
      <c r="R54" s="25">
        <v>1</v>
      </c>
      <c r="S54" s="26">
        <v>1</v>
      </c>
      <c r="T54" s="26">
        <v>1</v>
      </c>
      <c r="U54" s="26">
        <v>1</v>
      </c>
      <c r="V54" s="25">
        <v>1</v>
      </c>
      <c r="W54" s="26">
        <v>1</v>
      </c>
      <c r="X54" s="26">
        <v>1</v>
      </c>
      <c r="Y54" s="27">
        <v>1</v>
      </c>
      <c r="Z54" s="28"/>
      <c r="AA54" s="26"/>
      <c r="AB54" s="26"/>
      <c r="AC54" s="108"/>
      <c r="AD54" s="28">
        <v>1</v>
      </c>
      <c r="AE54" s="26">
        <v>1</v>
      </c>
      <c r="AF54" s="26">
        <v>1</v>
      </c>
      <c r="AG54" s="27">
        <v>1</v>
      </c>
      <c r="AH54" s="107"/>
      <c r="AI54" s="26"/>
      <c r="AJ54" s="26"/>
      <c r="AK54" s="108"/>
      <c r="AL54" s="25">
        <v>1</v>
      </c>
      <c r="AM54" s="26">
        <v>1</v>
      </c>
      <c r="AN54" s="26">
        <v>1</v>
      </c>
      <c r="AO54" s="29">
        <v>1</v>
      </c>
      <c r="AP54" s="25"/>
      <c r="AQ54" s="26"/>
      <c r="AR54" s="26"/>
      <c r="AS54" s="29"/>
      <c r="AT54" s="25"/>
      <c r="AU54" s="26"/>
      <c r="AV54" s="26"/>
      <c r="AW54" s="29"/>
      <c r="AX54" s="25"/>
      <c r="AY54" s="26"/>
      <c r="AZ54" s="26"/>
      <c r="BA54" s="29"/>
      <c r="BB54" s="25"/>
      <c r="BC54" s="26"/>
      <c r="BD54" s="26"/>
      <c r="BE54" s="108"/>
      <c r="BF54" s="4"/>
    </row>
    <row r="55" spans="1:58" ht="15" customHeight="1">
      <c r="A55" s="5" t="str">
        <f t="shared" si="1"/>
        <v>Schrägkreis</v>
      </c>
      <c r="B55" s="107">
        <v>1</v>
      </c>
      <c r="C55" s="26">
        <v>1</v>
      </c>
      <c r="D55" s="26">
        <v>1</v>
      </c>
      <c r="E55" s="27">
        <v>3</v>
      </c>
      <c r="F55" s="25">
        <v>1</v>
      </c>
      <c r="G55" s="26">
        <v>1</v>
      </c>
      <c r="H55" s="26">
        <v>1</v>
      </c>
      <c r="I55" s="26">
        <v>2</v>
      </c>
      <c r="J55" s="25">
        <v>1</v>
      </c>
      <c r="K55" s="26">
        <v>1</v>
      </c>
      <c r="L55" s="26">
        <v>1</v>
      </c>
      <c r="M55" s="26">
        <v>2</v>
      </c>
      <c r="N55" s="25">
        <v>1</v>
      </c>
      <c r="O55" s="26">
        <v>1</v>
      </c>
      <c r="P55" s="26">
        <v>1</v>
      </c>
      <c r="Q55" s="26">
        <v>1</v>
      </c>
      <c r="R55" s="25">
        <v>1</v>
      </c>
      <c r="S55" s="26">
        <v>1</v>
      </c>
      <c r="T55" s="26">
        <v>1</v>
      </c>
      <c r="U55" s="26">
        <v>3</v>
      </c>
      <c r="V55" s="25">
        <v>1</v>
      </c>
      <c r="W55" s="26">
        <v>1</v>
      </c>
      <c r="X55" s="26">
        <v>1</v>
      </c>
      <c r="Y55" s="27">
        <v>1</v>
      </c>
      <c r="Z55" s="28"/>
      <c r="AA55" s="26"/>
      <c r="AB55" s="26"/>
      <c r="AC55" s="108"/>
      <c r="AD55" s="28">
        <v>1</v>
      </c>
      <c r="AE55" s="26">
        <v>2</v>
      </c>
      <c r="AF55" s="26">
        <v>2</v>
      </c>
      <c r="AG55" s="27">
        <v>2</v>
      </c>
      <c r="AH55" s="107"/>
      <c r="AI55" s="26"/>
      <c r="AJ55" s="26"/>
      <c r="AK55" s="108"/>
      <c r="AL55" s="25">
        <v>1</v>
      </c>
      <c r="AM55" s="26">
        <v>2</v>
      </c>
      <c r="AN55" s="26">
        <v>2</v>
      </c>
      <c r="AO55" s="29">
        <v>2</v>
      </c>
      <c r="AP55" s="25"/>
      <c r="AQ55" s="26"/>
      <c r="AR55" s="26"/>
      <c r="AS55" s="29"/>
      <c r="AT55" s="25"/>
      <c r="AU55" s="26"/>
      <c r="AV55" s="26"/>
      <c r="AW55" s="29"/>
      <c r="AX55" s="25"/>
      <c r="AY55" s="26"/>
      <c r="AZ55" s="26"/>
      <c r="BA55" s="29"/>
      <c r="BB55" s="25"/>
      <c r="BC55" s="26"/>
      <c r="BD55" s="26"/>
      <c r="BE55" s="108"/>
      <c r="BF55" s="4"/>
    </row>
    <row r="56" spans="1:58" ht="15" customHeight="1">
      <c r="A56" s="5" t="str">
        <f t="shared" si="1"/>
        <v>Salto</v>
      </c>
      <c r="B56" s="107">
        <v>2</v>
      </c>
      <c r="C56" s="26">
        <v>2</v>
      </c>
      <c r="D56" s="26">
        <v>2</v>
      </c>
      <c r="E56" s="27">
        <v>2</v>
      </c>
      <c r="F56" s="25">
        <v>2</v>
      </c>
      <c r="G56" s="26">
        <v>2</v>
      </c>
      <c r="H56" s="26">
        <v>1</v>
      </c>
      <c r="I56" s="26">
        <v>2</v>
      </c>
      <c r="J56" s="25">
        <v>2</v>
      </c>
      <c r="K56" s="26">
        <v>1</v>
      </c>
      <c r="L56" s="26">
        <v>1</v>
      </c>
      <c r="M56" s="26">
        <v>2</v>
      </c>
      <c r="N56" s="25">
        <v>2</v>
      </c>
      <c r="O56" s="26">
        <v>2</v>
      </c>
      <c r="P56" s="26">
        <v>1</v>
      </c>
      <c r="Q56" s="26">
        <v>1</v>
      </c>
      <c r="R56" s="25">
        <v>2</v>
      </c>
      <c r="S56" s="26">
        <v>2</v>
      </c>
      <c r="T56" s="26">
        <v>2</v>
      </c>
      <c r="U56" s="26">
        <v>2</v>
      </c>
      <c r="V56" s="25">
        <v>2</v>
      </c>
      <c r="W56" s="26">
        <v>2</v>
      </c>
      <c r="X56" s="26">
        <v>1</v>
      </c>
      <c r="Y56" s="27">
        <v>1</v>
      </c>
      <c r="Z56" s="28"/>
      <c r="AA56" s="26"/>
      <c r="AB56" s="26"/>
      <c r="AC56" s="108"/>
      <c r="AD56" s="28">
        <v>1</v>
      </c>
      <c r="AE56" s="26">
        <v>1</v>
      </c>
      <c r="AF56" s="26">
        <v>1</v>
      </c>
      <c r="AG56" s="27">
        <v>2</v>
      </c>
      <c r="AH56" s="107"/>
      <c r="AI56" s="26"/>
      <c r="AJ56" s="26"/>
      <c r="AK56" s="108"/>
      <c r="AL56" s="25">
        <v>1</v>
      </c>
      <c r="AM56" s="26">
        <v>1</v>
      </c>
      <c r="AN56" s="26">
        <v>1</v>
      </c>
      <c r="AO56" s="29">
        <v>2</v>
      </c>
      <c r="AP56" s="25"/>
      <c r="AQ56" s="26"/>
      <c r="AR56" s="26"/>
      <c r="AS56" s="29"/>
      <c r="AT56" s="25"/>
      <c r="AU56" s="26"/>
      <c r="AV56" s="26"/>
      <c r="AW56" s="29"/>
      <c r="AX56" s="25"/>
      <c r="AY56" s="26"/>
      <c r="AZ56" s="26"/>
      <c r="BA56" s="29"/>
      <c r="BB56" s="25"/>
      <c r="BC56" s="26"/>
      <c r="BD56" s="26"/>
      <c r="BE56" s="108"/>
      <c r="BF56" s="4"/>
    </row>
    <row r="57" spans="1:58" ht="15" customHeight="1" thickBot="1">
      <c r="A57" s="5" t="str">
        <f t="shared" si="1"/>
        <v>Labyrinth</v>
      </c>
      <c r="B57" s="137">
        <v>1</v>
      </c>
      <c r="C57" s="110">
        <v>1</v>
      </c>
      <c r="D57" s="110">
        <v>1</v>
      </c>
      <c r="E57" s="111">
        <v>1</v>
      </c>
      <c r="F57" s="109">
        <v>1</v>
      </c>
      <c r="G57" s="110">
        <v>1</v>
      </c>
      <c r="H57" s="110">
        <v>1</v>
      </c>
      <c r="I57" s="110">
        <v>1</v>
      </c>
      <c r="J57" s="109">
        <v>1</v>
      </c>
      <c r="K57" s="110">
        <v>1</v>
      </c>
      <c r="L57" s="110">
        <v>1</v>
      </c>
      <c r="M57" s="110">
        <v>1</v>
      </c>
      <c r="N57" s="109">
        <v>1</v>
      </c>
      <c r="O57" s="110">
        <v>2</v>
      </c>
      <c r="P57" s="110">
        <v>1</v>
      </c>
      <c r="Q57" s="110">
        <v>1</v>
      </c>
      <c r="R57" s="109">
        <v>1</v>
      </c>
      <c r="S57" s="110">
        <v>1</v>
      </c>
      <c r="T57" s="110">
        <v>2</v>
      </c>
      <c r="U57" s="110">
        <v>1</v>
      </c>
      <c r="V57" s="109">
        <v>1</v>
      </c>
      <c r="W57" s="110">
        <v>1</v>
      </c>
      <c r="X57" s="110">
        <v>1</v>
      </c>
      <c r="Y57" s="111">
        <v>1</v>
      </c>
      <c r="Z57" s="158"/>
      <c r="AA57" s="110"/>
      <c r="AB57" s="110"/>
      <c r="AC57" s="112"/>
      <c r="AD57" s="158">
        <v>2</v>
      </c>
      <c r="AE57" s="110">
        <v>1</v>
      </c>
      <c r="AF57" s="110">
        <v>1</v>
      </c>
      <c r="AG57" s="111">
        <v>1</v>
      </c>
      <c r="AH57" s="137"/>
      <c r="AI57" s="110"/>
      <c r="AJ57" s="110"/>
      <c r="AK57" s="112"/>
      <c r="AL57" s="109">
        <v>1</v>
      </c>
      <c r="AM57" s="110">
        <v>1</v>
      </c>
      <c r="AN57" s="110">
        <v>1</v>
      </c>
      <c r="AO57" s="138">
        <v>1</v>
      </c>
      <c r="AP57" s="109"/>
      <c r="AQ57" s="110"/>
      <c r="AR57" s="110"/>
      <c r="AS57" s="138"/>
      <c r="AT57" s="109"/>
      <c r="AU57" s="110"/>
      <c r="AV57" s="110"/>
      <c r="AW57" s="138"/>
      <c r="AX57" s="109"/>
      <c r="AY57" s="110"/>
      <c r="AZ57" s="110"/>
      <c r="BA57" s="138"/>
      <c r="BB57" s="109"/>
      <c r="BC57" s="110"/>
      <c r="BD57" s="110"/>
      <c r="BE57" s="112"/>
      <c r="BF57" s="245"/>
    </row>
    <row r="58" spans="1:58" ht="15" customHeight="1">
      <c r="A58" s="3"/>
      <c r="B58" s="106">
        <f aca="true" t="shared" si="2" ref="B58:BE58">SUM(B40:B57)</f>
        <v>23</v>
      </c>
      <c r="C58" s="106">
        <f t="shared" si="2"/>
        <v>32</v>
      </c>
      <c r="D58" s="106">
        <f t="shared" si="2"/>
        <v>22</v>
      </c>
      <c r="E58" s="106">
        <f t="shared" si="2"/>
        <v>25</v>
      </c>
      <c r="F58" s="106">
        <f t="shared" si="2"/>
        <v>22</v>
      </c>
      <c r="G58" s="106">
        <f t="shared" si="2"/>
        <v>25</v>
      </c>
      <c r="H58" s="106">
        <f t="shared" si="2"/>
        <v>22</v>
      </c>
      <c r="I58" s="106">
        <f t="shared" si="2"/>
        <v>27</v>
      </c>
      <c r="J58" s="106">
        <f t="shared" si="2"/>
        <v>24</v>
      </c>
      <c r="K58" s="106">
        <f t="shared" si="2"/>
        <v>23</v>
      </c>
      <c r="L58" s="106">
        <f t="shared" si="2"/>
        <v>21</v>
      </c>
      <c r="M58" s="106">
        <f t="shared" si="2"/>
        <v>23</v>
      </c>
      <c r="N58" s="106">
        <f t="shared" si="2"/>
        <v>25</v>
      </c>
      <c r="O58" s="106">
        <f t="shared" si="2"/>
        <v>30</v>
      </c>
      <c r="P58" s="106">
        <f t="shared" si="2"/>
        <v>23</v>
      </c>
      <c r="Q58" s="106">
        <f t="shared" si="2"/>
        <v>24</v>
      </c>
      <c r="R58" s="106">
        <f t="shared" si="2"/>
        <v>23</v>
      </c>
      <c r="S58" s="106">
        <f t="shared" si="2"/>
        <v>23</v>
      </c>
      <c r="T58" s="106">
        <f t="shared" si="2"/>
        <v>22</v>
      </c>
      <c r="U58" s="106">
        <f t="shared" si="2"/>
        <v>26</v>
      </c>
      <c r="V58" s="106">
        <f t="shared" si="2"/>
        <v>22</v>
      </c>
      <c r="W58" s="106">
        <f t="shared" si="2"/>
        <v>21</v>
      </c>
      <c r="X58" s="106">
        <f t="shared" si="2"/>
        <v>21</v>
      </c>
      <c r="Y58" s="106">
        <f t="shared" si="2"/>
        <v>20</v>
      </c>
      <c r="Z58" s="106">
        <f t="shared" si="2"/>
        <v>0</v>
      </c>
      <c r="AA58" s="106">
        <f t="shared" si="2"/>
        <v>0</v>
      </c>
      <c r="AB58" s="106">
        <f t="shared" si="2"/>
        <v>0</v>
      </c>
      <c r="AC58" s="106">
        <f t="shared" si="2"/>
        <v>0</v>
      </c>
      <c r="AD58" s="106">
        <f t="shared" si="2"/>
        <v>29</v>
      </c>
      <c r="AE58" s="106">
        <f t="shared" si="2"/>
        <v>26</v>
      </c>
      <c r="AF58" s="106">
        <f t="shared" si="2"/>
        <v>27</v>
      </c>
      <c r="AG58" s="106">
        <f t="shared" si="2"/>
        <v>30</v>
      </c>
      <c r="AH58" s="106">
        <f t="shared" si="2"/>
        <v>0</v>
      </c>
      <c r="AI58" s="106">
        <f t="shared" si="2"/>
        <v>0</v>
      </c>
      <c r="AJ58" s="106">
        <f t="shared" si="2"/>
        <v>0</v>
      </c>
      <c r="AK58" s="106">
        <f t="shared" si="2"/>
        <v>0</v>
      </c>
      <c r="AL58" s="106">
        <f t="shared" si="2"/>
        <v>21</v>
      </c>
      <c r="AM58" s="106">
        <f t="shared" si="2"/>
        <v>24</v>
      </c>
      <c r="AN58" s="106">
        <f t="shared" si="2"/>
        <v>28</v>
      </c>
      <c r="AO58" s="106">
        <f t="shared" si="2"/>
        <v>25</v>
      </c>
      <c r="AP58" s="106">
        <f t="shared" si="2"/>
        <v>0</v>
      </c>
      <c r="AQ58" s="106">
        <f t="shared" si="2"/>
        <v>0</v>
      </c>
      <c r="AR58" s="106">
        <f t="shared" si="2"/>
        <v>0</v>
      </c>
      <c r="AS58" s="106">
        <f t="shared" si="2"/>
        <v>0</v>
      </c>
      <c r="AT58" s="106">
        <f t="shared" si="2"/>
        <v>0</v>
      </c>
      <c r="AU58" s="106">
        <f t="shared" si="2"/>
        <v>0</v>
      </c>
      <c r="AV58" s="106">
        <f t="shared" si="2"/>
        <v>0</v>
      </c>
      <c r="AW58" s="106">
        <f t="shared" si="2"/>
        <v>0</v>
      </c>
      <c r="AX58" s="106">
        <f t="shared" si="2"/>
        <v>0</v>
      </c>
      <c r="AY58" s="106">
        <f t="shared" si="2"/>
        <v>0</v>
      </c>
      <c r="AZ58" s="106">
        <f t="shared" si="2"/>
        <v>0</v>
      </c>
      <c r="BA58" s="106">
        <f t="shared" si="2"/>
        <v>0</v>
      </c>
      <c r="BB58" s="106">
        <f t="shared" si="2"/>
        <v>0</v>
      </c>
      <c r="BC58" s="106">
        <f t="shared" si="2"/>
        <v>0</v>
      </c>
      <c r="BD58" s="106">
        <f t="shared" si="2"/>
        <v>0</v>
      </c>
      <c r="BE58" s="106">
        <f t="shared" si="2"/>
        <v>0</v>
      </c>
      <c r="BF58" s="4"/>
    </row>
    <row r="59" spans="1:58" ht="15" customHeight="1">
      <c r="A59" s="3"/>
      <c r="B59" s="7"/>
      <c r="C59" s="8">
        <f>SUM(B58:E58)</f>
        <v>102</v>
      </c>
      <c r="D59" s="8"/>
      <c r="E59" s="9"/>
      <c r="F59" s="7"/>
      <c r="G59" s="8">
        <f>SUM(F58:I58)</f>
        <v>96</v>
      </c>
      <c r="H59" s="8"/>
      <c r="I59" s="9"/>
      <c r="J59" s="7"/>
      <c r="K59" s="8">
        <f>SUM(J58:M58)</f>
        <v>91</v>
      </c>
      <c r="L59" s="8"/>
      <c r="M59" s="9"/>
      <c r="N59" s="7"/>
      <c r="O59" s="8">
        <f>SUM(N58:Q58)</f>
        <v>102</v>
      </c>
      <c r="P59" s="8"/>
      <c r="Q59" s="9"/>
      <c r="R59" s="7"/>
      <c r="S59" s="8">
        <f>SUM(R58:U58)</f>
        <v>94</v>
      </c>
      <c r="T59" s="8"/>
      <c r="U59" s="9"/>
      <c r="V59" s="7"/>
      <c r="W59" s="8">
        <f>SUM(V58:Y58)</f>
        <v>84</v>
      </c>
      <c r="X59" s="8"/>
      <c r="Y59" s="9"/>
      <c r="Z59" s="7"/>
      <c r="AA59" s="8">
        <f>SUM(Z58:AC58)</f>
        <v>0</v>
      </c>
      <c r="AB59" s="8"/>
      <c r="AC59" s="9"/>
      <c r="AD59" s="7"/>
      <c r="AE59" s="8">
        <f>SUM(AD58:AG58)</f>
        <v>112</v>
      </c>
      <c r="AF59" s="8"/>
      <c r="AG59" s="9"/>
      <c r="AH59" s="7"/>
      <c r="AI59" s="8">
        <f>SUM(AH58:AK58)</f>
        <v>0</v>
      </c>
      <c r="AJ59" s="8"/>
      <c r="AK59" s="9"/>
      <c r="AL59" s="7"/>
      <c r="AM59" s="8">
        <f>SUM(AL58:AO58)</f>
        <v>98</v>
      </c>
      <c r="AN59" s="8"/>
      <c r="AO59" s="9"/>
      <c r="AP59" s="7"/>
      <c r="AQ59" s="8">
        <f>SUM(AP58:AS58)</f>
        <v>0</v>
      </c>
      <c r="AR59" s="8"/>
      <c r="AS59" s="9"/>
      <c r="AT59" s="7"/>
      <c r="AU59" s="8">
        <f>SUM(AT58:AW58)</f>
        <v>0</v>
      </c>
      <c r="AV59" s="8"/>
      <c r="AW59" s="9"/>
      <c r="AX59" s="7"/>
      <c r="AY59" s="8">
        <f>SUM(AX58:BA58)</f>
        <v>0</v>
      </c>
      <c r="AZ59" s="8"/>
      <c r="BA59" s="9"/>
      <c r="BB59" s="7"/>
      <c r="BC59" s="8">
        <f>SUM(BB58:BE58)</f>
        <v>0</v>
      </c>
      <c r="BD59" s="8"/>
      <c r="BE59" s="9"/>
      <c r="BF59" s="4"/>
    </row>
    <row r="60" spans="1:58" ht="15" customHeight="1" thickBot="1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4"/>
    </row>
    <row r="61" spans="1:58" ht="15" customHeight="1">
      <c r="A61" s="12">
        <f>SUM(B40:AC57)</f>
        <v>569</v>
      </c>
      <c r="B61" s="13" t="s">
        <v>1</v>
      </c>
      <c r="C61" s="13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4"/>
    </row>
    <row r="62" spans="1:58" ht="15" customHeight="1" thickBot="1">
      <c r="A62" s="14">
        <f>A61/(6*'Info Turnier'!B2)</f>
        <v>23.708333333333332</v>
      </c>
      <c r="B62" s="15" t="s">
        <v>0</v>
      </c>
      <c r="C62" s="15"/>
      <c r="D62" s="16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4"/>
    </row>
    <row r="63" spans="1:58" ht="15" customHeight="1" thickBo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6"/>
    </row>
    <row r="64" ht="15" customHeight="1" thickBot="1"/>
    <row r="65" spans="1:58" ht="24" customHeight="1" thickBot="1">
      <c r="A65" s="236" t="s">
        <v>191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23"/>
    </row>
    <row r="66" spans="1:58" ht="15" customHeight="1" thickBot="1">
      <c r="A66" s="159"/>
      <c r="B66" s="142" t="s">
        <v>33</v>
      </c>
      <c r="C66" s="143"/>
      <c r="D66" s="143"/>
      <c r="E66" s="249">
        <v>1</v>
      </c>
      <c r="F66" s="142" t="s">
        <v>34</v>
      </c>
      <c r="G66" s="143"/>
      <c r="H66" s="143"/>
      <c r="I66" s="249">
        <v>1</v>
      </c>
      <c r="J66" s="143" t="s">
        <v>35</v>
      </c>
      <c r="K66" s="143"/>
      <c r="L66" s="143"/>
      <c r="M66" s="249">
        <v>1</v>
      </c>
      <c r="N66" s="143" t="s">
        <v>36</v>
      </c>
      <c r="O66" s="143"/>
      <c r="P66" s="143"/>
      <c r="Q66" s="249">
        <v>1</v>
      </c>
      <c r="R66" s="143" t="s">
        <v>37</v>
      </c>
      <c r="S66" s="143"/>
      <c r="T66" s="143"/>
      <c r="U66" s="249">
        <v>1</v>
      </c>
      <c r="V66" s="143" t="s">
        <v>38</v>
      </c>
      <c r="W66" s="143"/>
      <c r="X66" s="143"/>
      <c r="Y66" s="249">
        <v>1</v>
      </c>
      <c r="Z66" s="143" t="s">
        <v>39</v>
      </c>
      <c r="AA66" s="143"/>
      <c r="AB66" s="143"/>
      <c r="AC66" s="143"/>
      <c r="AD66" s="142" t="s">
        <v>41</v>
      </c>
      <c r="AE66" s="143"/>
      <c r="AF66" s="143"/>
      <c r="AG66" s="249">
        <v>1</v>
      </c>
      <c r="AH66" s="142" t="s">
        <v>176</v>
      </c>
      <c r="AI66" s="143"/>
      <c r="AJ66" s="143"/>
      <c r="AK66" s="249">
        <v>0</v>
      </c>
      <c r="AL66" s="143" t="s">
        <v>40</v>
      </c>
      <c r="AM66" s="143"/>
      <c r="AN66" s="143"/>
      <c r="AO66" s="372">
        <v>1</v>
      </c>
      <c r="AP66" s="143" t="s">
        <v>98</v>
      </c>
      <c r="AQ66" s="143"/>
      <c r="AR66" s="143"/>
      <c r="AS66" s="372">
        <v>1</v>
      </c>
      <c r="AT66" s="143" t="s">
        <v>99</v>
      </c>
      <c r="AU66" s="143"/>
      <c r="AV66" s="143"/>
      <c r="AW66" s="372">
        <v>1</v>
      </c>
      <c r="AX66" s="143" t="s">
        <v>100</v>
      </c>
      <c r="AY66" s="143"/>
      <c r="AZ66" s="143"/>
      <c r="BA66" s="372">
        <v>0</v>
      </c>
      <c r="BB66" s="244" t="s">
        <v>101</v>
      </c>
      <c r="BC66" s="143"/>
      <c r="BD66" s="143"/>
      <c r="BE66" s="249">
        <v>0</v>
      </c>
      <c r="BF66" s="4"/>
    </row>
    <row r="67" spans="1:58" ht="15" customHeight="1">
      <c r="A67" s="144" t="s">
        <v>29</v>
      </c>
      <c r="B67" s="237">
        <v>25</v>
      </c>
      <c r="C67" s="139"/>
      <c r="D67" s="139"/>
      <c r="E67" s="140"/>
      <c r="F67" s="238">
        <v>26</v>
      </c>
      <c r="G67" s="139"/>
      <c r="H67" s="139"/>
      <c r="I67" s="140"/>
      <c r="J67" s="238">
        <v>23</v>
      </c>
      <c r="K67" s="139"/>
      <c r="L67" s="139"/>
      <c r="M67" s="140"/>
      <c r="N67" s="238">
        <v>16</v>
      </c>
      <c r="O67" s="139"/>
      <c r="P67" s="139"/>
      <c r="Q67" s="140"/>
      <c r="R67" s="238">
        <v>21</v>
      </c>
      <c r="S67" s="139"/>
      <c r="T67" s="139"/>
      <c r="U67" s="140"/>
      <c r="V67" s="238">
        <v>17</v>
      </c>
      <c r="W67" s="139"/>
      <c r="X67" s="139"/>
      <c r="Y67" s="247"/>
      <c r="Z67" s="139"/>
      <c r="AA67" s="139"/>
      <c r="AB67" s="139"/>
      <c r="AC67" s="141"/>
      <c r="AD67" s="139">
        <v>19</v>
      </c>
      <c r="AE67" s="139"/>
      <c r="AF67" s="139"/>
      <c r="AG67" s="140"/>
      <c r="AH67" s="237"/>
      <c r="AI67" s="139"/>
      <c r="AJ67" s="139"/>
      <c r="AK67" s="141"/>
      <c r="AL67" s="238">
        <v>22</v>
      </c>
      <c r="AM67" s="139"/>
      <c r="AN67" s="139"/>
      <c r="AO67" s="139"/>
      <c r="AP67" s="238">
        <v>24</v>
      </c>
      <c r="AQ67" s="139"/>
      <c r="AR67" s="139"/>
      <c r="AS67" s="139"/>
      <c r="AT67" s="238">
        <v>18</v>
      </c>
      <c r="AU67" s="139"/>
      <c r="AV67" s="139"/>
      <c r="AW67" s="139"/>
      <c r="AX67" s="238"/>
      <c r="AY67" s="139"/>
      <c r="AZ67" s="139"/>
      <c r="BA67" s="139"/>
      <c r="BB67" s="238"/>
      <c r="BC67" s="139"/>
      <c r="BD67" s="139"/>
      <c r="BE67" s="141"/>
      <c r="BF67" s="4"/>
    </row>
    <row r="68" spans="1:58" ht="15" customHeight="1" hidden="1">
      <c r="A68" s="145" t="s">
        <v>22</v>
      </c>
      <c r="B68" s="131">
        <f>IF(B67,IF(VLOOKUP(B67,'Info Spieler'!$A$2:$H$96,2)=0,"",VLOOKUP(B67,'Info Spieler'!$A$2:$H$96,2)),"")</f>
        <v>45049</v>
      </c>
      <c r="C68" s="132"/>
      <c r="D68" s="132"/>
      <c r="E68" s="133"/>
      <c r="F68" s="134">
        <f>IF(F67,IF(VLOOKUP(F67,'Info Spieler'!$A$2:$H$135,2)=0,"",VLOOKUP(F67,'Info Spieler'!$A$2:$H$96,2)),"")</f>
        <v>37643</v>
      </c>
      <c r="G68" s="132"/>
      <c r="H68" s="132"/>
      <c r="I68" s="133"/>
      <c r="J68" s="134">
        <f>IF(J67,IF(VLOOKUP(J67,'Info Spieler'!$A$2:$H$135,2)=0,"",VLOOKUP(J67,'Info Spieler'!$A$2:$H$96,2)),"")</f>
        <v>48696</v>
      </c>
      <c r="K68" s="132"/>
      <c r="L68" s="132"/>
      <c r="M68" s="133"/>
      <c r="N68" s="134">
        <f>IF(N67,IF(VLOOKUP(N67,'Info Spieler'!$A$2:$H$135,2)=0,"",VLOOKUP(N67,'Info Spieler'!$A$2:$H$96,2)),"")</f>
        <v>34566</v>
      </c>
      <c r="O68" s="132"/>
      <c r="P68" s="132"/>
      <c r="Q68" s="133"/>
      <c r="R68" s="134">
        <f>IF(R67,IF(VLOOKUP(R67,'Info Spieler'!$A$2:$H$135,2)=0,"",VLOOKUP(R67,'Info Spieler'!$A$2:$H$96,2)),"")</f>
        <v>43158</v>
      </c>
      <c r="S68" s="132"/>
      <c r="T68" s="132"/>
      <c r="U68" s="133"/>
      <c r="V68" s="134">
        <f>IF(V67,IF(VLOOKUP(V67,'Info Spieler'!$A$2:$H$135,2)=0,"",VLOOKUP(V67,'Info Spieler'!$A$2:$H$96,2)),"")</f>
        <v>43161</v>
      </c>
      <c r="W68" s="132"/>
      <c r="X68" s="132"/>
      <c r="Y68" s="133"/>
      <c r="Z68" s="136">
        <f>IF(Z67,IF(VLOOKUP(Z67,'Info Spieler'!$A$2:$H$135,2)=0,"",VLOOKUP(Z67,'Info Spieler'!$A$2:$H$96,2)),"")</f>
      </c>
      <c r="AA68" s="132"/>
      <c r="AB68" s="132"/>
      <c r="AC68" s="135"/>
      <c r="AD68" s="136">
        <f>IF(AD67,IF(VLOOKUP(AD67,'Info Spieler'!$A$2:$H$135,2)=0,"",VLOOKUP(AD67,'Info Spieler'!$A$2:$H$96,2)),"")</f>
        <v>37321</v>
      </c>
      <c r="AE68" s="132"/>
      <c r="AF68" s="132"/>
      <c r="AG68" s="133"/>
      <c r="AH68" s="131">
        <f>IF(AH67,IF(VLOOKUP(AH67,'Info Spieler'!$A$2:$H$135,2)=0,"",VLOOKUP(AH67,'Info Spieler'!$A$2:$H$96,2)),"")</f>
      </c>
      <c r="AI68" s="132"/>
      <c r="AJ68" s="132"/>
      <c r="AK68" s="135"/>
      <c r="AL68" s="134">
        <f>IF(AL67,IF(VLOOKUP(AL67,'Info Spieler'!$A$2:$H$135,2)=0,"",VLOOKUP(AL67,'Info Spieler'!$A$2:$H$96,2)),"")</f>
        <v>37998</v>
      </c>
      <c r="AM68" s="132"/>
      <c r="AN68" s="132"/>
      <c r="AO68" s="132"/>
      <c r="AP68" s="134">
        <f>IF(AP67,IF(VLOOKUP(AP67,'Info Spieler'!$A$2:$H$135,2)=0,"",VLOOKUP(AP67,'Info Spieler'!$A$2:$H$96,2)),"")</f>
        <v>45633</v>
      </c>
      <c r="AQ68" s="132"/>
      <c r="AR68" s="132"/>
      <c r="AS68" s="132"/>
      <c r="AT68" s="134">
        <f>IF(AT67,IF(VLOOKUP(AT67,'Info Spieler'!$A$2:$H$135,2)=0,"",VLOOKUP(AT67,'Info Spieler'!$A$2:$H$96,2)),"")</f>
        <v>18150</v>
      </c>
      <c r="AU68" s="132"/>
      <c r="AV68" s="132"/>
      <c r="AW68" s="132"/>
      <c r="AX68" s="134">
        <f>IF(AX67,IF(VLOOKUP(AX67,'Info Spieler'!$A$2:$H$135,2)=0,"",VLOOKUP(AX67,'Info Spieler'!$A$2:$H$96,2)),"")</f>
      </c>
      <c r="AY68" s="132"/>
      <c r="AZ68" s="132"/>
      <c r="BA68" s="132"/>
      <c r="BB68" s="134">
        <f>IF(BB67,IF(VLOOKUP(BB67,'Info Spieler'!$A$2:$H$135,2)=0,"",VLOOKUP(BB67,'Info Spieler'!$A$2:$H$96,2)),"")</f>
      </c>
      <c r="BC68" s="132"/>
      <c r="BD68" s="132"/>
      <c r="BE68" s="135"/>
      <c r="BF68" s="4"/>
    </row>
    <row r="69" spans="1:58" ht="15" customHeight="1" thickBot="1">
      <c r="A69" s="145" t="s">
        <v>28</v>
      </c>
      <c r="B69" s="128" t="str">
        <f>IF(B67,IF(VLOOKUP(B67,'Info Spieler'!$A$2:$H$96,7)=0,"",VLOOKUP(B67,'Info Spieler'!$A$2:$H$96,7)),"")</f>
        <v>Nebe, Dirk</v>
      </c>
      <c r="C69" s="124"/>
      <c r="D69" s="125"/>
      <c r="E69" s="126"/>
      <c r="F69" s="130" t="str">
        <f>IF(F67,IF(VLOOKUP(F67,'Info Spieler'!$A$2:$H$96,7)=0,"",VLOOKUP(F67,'Info Spieler'!$A$2:$H$96,7)),"")</f>
        <v>Ossadnik, William</v>
      </c>
      <c r="G69" s="124"/>
      <c r="H69" s="125"/>
      <c r="I69" s="126"/>
      <c r="J69" s="130" t="str">
        <f>IF(J67,IF(VLOOKUP(J67,'Info Spieler'!$A$2:$H$96,7)=0,"",VLOOKUP(J67,'Info Spieler'!$A$2:$H$96,7)),"")</f>
        <v>Legisa, Valentino</v>
      </c>
      <c r="K69" s="124"/>
      <c r="L69" s="125"/>
      <c r="M69" s="126"/>
      <c r="N69" s="130" t="str">
        <f>IF(N67,IF(VLOOKUP(N67,'Info Spieler'!$A$2:$H$96,7)=0,"",VLOOKUP(N67,'Info Spieler'!$A$2:$H$96,7)),"")</f>
        <v>Bublitz, Wolf</v>
      </c>
      <c r="O69" s="124"/>
      <c r="P69" s="125"/>
      <c r="Q69" s="126"/>
      <c r="R69" s="130" t="str">
        <f>IF(R67,IF(VLOOKUP(R67,'Info Spieler'!$A$2:$H$96,7)=0,"",VLOOKUP(R67,'Info Spieler'!$A$2:$H$96,7)),"")</f>
        <v>Jablonowski, Ingo</v>
      </c>
      <c r="S69" s="124"/>
      <c r="T69" s="125"/>
      <c r="U69" s="126"/>
      <c r="V69" s="130" t="str">
        <f>IF(V67,IF(VLOOKUP(V67,'Info Spieler'!$A$2:$H$96,7)=0,"",VLOOKUP(V67,'Info Spieler'!$A$2:$H$96,7)),"")</f>
        <v>Dolleck, Carsten</v>
      </c>
      <c r="W69" s="124"/>
      <c r="X69" s="125"/>
      <c r="Y69" s="126"/>
      <c r="Z69" s="129">
        <f>IF(Z67,IF(VLOOKUP(Z67,'Info Spieler'!$A$2:$H$96,7)=0,"",VLOOKUP(Z67,'Info Spieler'!$A$2:$H$96,7)),"")</f>
      </c>
      <c r="AA69" s="124"/>
      <c r="AB69" s="125"/>
      <c r="AC69" s="127"/>
      <c r="AD69" s="129" t="str">
        <f>IF(AD67,IF(VLOOKUP(AD67,'Info Spieler'!$A$2:$H$96,7)=0,"",VLOOKUP(AD67,'Info Spieler'!$A$2:$H$96,7)),"")</f>
        <v>Hellmann, Christian</v>
      </c>
      <c r="AE69" s="124"/>
      <c r="AF69" s="125"/>
      <c r="AG69" s="126"/>
      <c r="AH69" s="128">
        <f>IF(AH67,IF(VLOOKUP(AH67,'Info Spieler'!$A$2:$H$96,7)=0,"",VLOOKUP(AH67,'Info Spieler'!$A$2:$H$96,7)),"")</f>
      </c>
      <c r="AI69" s="124"/>
      <c r="AJ69" s="125"/>
      <c r="AK69" s="127"/>
      <c r="AL69" s="130" t="str">
        <f>IF(AL67,IF(VLOOKUP(AL67,'Info Spieler'!$A$2:$H$96,7)=0,"",VLOOKUP(AL67,'Info Spieler'!$A$2:$H$96,7)),"")</f>
        <v>Kurtz, Patrick</v>
      </c>
      <c r="AM69" s="124"/>
      <c r="AN69" s="125"/>
      <c r="AO69" s="125"/>
      <c r="AP69" s="130" t="str">
        <f>IF(AP67,IF(VLOOKUP(AP67,'Info Spieler'!$A$2:$H$96,7)=0,"",VLOOKUP(AP67,'Info Spieler'!$A$2:$H$96,7)),"")</f>
        <v>Löhr, Michael</v>
      </c>
      <c r="AQ69" s="124"/>
      <c r="AR69" s="125"/>
      <c r="AS69" s="125"/>
      <c r="AT69" s="130" t="str">
        <f>IF(AT67,IF(VLOOKUP(AT67,'Info Spieler'!$A$2:$H$96,7)=0,"",VLOOKUP(AT67,'Info Spieler'!$A$2:$H$96,7)),"")</f>
        <v>Heilmann, Horst</v>
      </c>
      <c r="AU69" s="124"/>
      <c r="AV69" s="125"/>
      <c r="AW69" s="125"/>
      <c r="AX69" s="130">
        <f>IF(AX67,IF(VLOOKUP(AX67,'Info Spieler'!$A$2:$H$96,7)=0,"",VLOOKUP(AX67,'Info Spieler'!$A$2:$H$96,7)),"")</f>
      </c>
      <c r="AY69" s="124"/>
      <c r="AZ69" s="125"/>
      <c r="BA69" s="125"/>
      <c r="BB69" s="130">
        <f>IF(BB67,IF(VLOOKUP(BB67,'Info Spieler'!$A$2:$H$96,7)=0,"",VLOOKUP(BB67,'Info Spieler'!$A$2:$H$96,7)),"")</f>
      </c>
      <c r="BC69" s="124"/>
      <c r="BD69" s="125"/>
      <c r="BE69" s="127"/>
      <c r="BF69" s="4"/>
    </row>
    <row r="70" spans="1:58" ht="15" customHeight="1" hidden="1" thickBot="1">
      <c r="A70" s="146" t="s">
        <v>27</v>
      </c>
      <c r="B70" s="147" t="str">
        <f>IF(B67,IF(VLOOKUP(B67,'Info Spieler'!$A$2:$H$96,5)=0,"",VLOOKUP(B67,'Info Spieler'!$A$2:$H$96,5)),"")</f>
        <v>H</v>
      </c>
      <c r="C70" s="148"/>
      <c r="D70" s="149"/>
      <c r="E70" s="150"/>
      <c r="F70" s="151" t="str">
        <f>IF(F67,IF(VLOOKUP(F67,'Info Spieler'!$A$2:$H$96,5)=0,"",VLOOKUP(F67,'Info Spieler'!$A$2:$H$96,5)),"")</f>
        <v>Jm</v>
      </c>
      <c r="G70" s="148"/>
      <c r="H70" s="149"/>
      <c r="I70" s="150"/>
      <c r="J70" s="151" t="str">
        <f>IF(J67,IF(VLOOKUP(J67,'Info Spieler'!$A$2:$H$96,5)=0,"",VLOOKUP(J67,'Info Spieler'!$A$2:$H$96,5)),"")</f>
        <v>H</v>
      </c>
      <c r="K70" s="148"/>
      <c r="L70" s="149"/>
      <c r="M70" s="150"/>
      <c r="N70" s="151" t="str">
        <f>IF(N67,IF(VLOOKUP(N67,'Info Spieler'!$A$2:$H$96,5)=0,"",VLOOKUP(N67,'Info Spieler'!$A$2:$H$96,5)),"")</f>
        <v>H</v>
      </c>
      <c r="O70" s="148"/>
      <c r="P70" s="149"/>
      <c r="Q70" s="150"/>
      <c r="R70" s="151" t="str">
        <f>IF(R67,IF(VLOOKUP(R67,'Info Spieler'!$A$2:$H$96,5)=0,"",VLOOKUP(R67,'Info Spieler'!$A$2:$H$96,5)),"")</f>
        <v>H</v>
      </c>
      <c r="S70" s="148"/>
      <c r="T70" s="149"/>
      <c r="U70" s="150"/>
      <c r="V70" s="151" t="str">
        <f>IF(V67,IF(VLOOKUP(V67,'Info Spieler'!$A$2:$H$96,5)=0,"",VLOOKUP(V67,'Info Spieler'!$A$2:$H$96,5)),"")</f>
        <v>H</v>
      </c>
      <c r="W70" s="148"/>
      <c r="X70" s="149"/>
      <c r="Y70" s="150"/>
      <c r="Z70" s="149">
        <f>IF(Z67,IF(VLOOKUP(Z67,'Info Spieler'!$A$2:$H$96,5)=0,"",VLOOKUP(Z67,'Info Spieler'!$A$2:$H$96,5)),"")</f>
      </c>
      <c r="AA70" s="148"/>
      <c r="AB70" s="149"/>
      <c r="AC70" s="152"/>
      <c r="AD70" s="149" t="str">
        <f>IF(AD67,IF(VLOOKUP(AD67,'Info Spieler'!$A$2:$H$96,5)=0,"",VLOOKUP(AD67,'Info Spieler'!$A$2:$H$96,5)),"")</f>
        <v>H</v>
      </c>
      <c r="AE70" s="148"/>
      <c r="AF70" s="149"/>
      <c r="AG70" s="150"/>
      <c r="AH70" s="147">
        <f>IF(AH67,IF(VLOOKUP(AH67,'Info Spieler'!$A$2:$H$96,5)=0,"",VLOOKUP(AH67,'Info Spieler'!$A$2:$H$96,5)),"")</f>
      </c>
      <c r="AI70" s="148"/>
      <c r="AJ70" s="149"/>
      <c r="AK70" s="152"/>
      <c r="AL70" s="151" t="str">
        <f>IF(AL67,IF(VLOOKUP(AL67,'Info Spieler'!$A$2:$H$96,5)=0,"",VLOOKUP(AL67,'Info Spieler'!$A$2:$H$96,5)),"")</f>
        <v>Jm</v>
      </c>
      <c r="AM70" s="148"/>
      <c r="AN70" s="149"/>
      <c r="AO70" s="149"/>
      <c r="AP70" s="151" t="str">
        <f>IF(AP67,IF(VLOOKUP(AP67,'Info Spieler'!$A$2:$H$96,5)=0,"",VLOOKUP(AP67,'Info Spieler'!$A$2:$H$96,5)),"")</f>
        <v>Sm 1</v>
      </c>
      <c r="AQ70" s="148"/>
      <c r="AR70" s="149"/>
      <c r="AS70" s="149"/>
      <c r="AT70" s="151" t="str">
        <f>IF(AT67,IF(VLOOKUP(AT67,'Info Spieler'!$A$2:$H$96,5)=0,"",VLOOKUP(AT67,'Info Spieler'!$A$2:$H$96,5)),"")</f>
        <v>Sm2</v>
      </c>
      <c r="AU70" s="148"/>
      <c r="AV70" s="149"/>
      <c r="AW70" s="149"/>
      <c r="AX70" s="151">
        <f>IF(AX67,IF(VLOOKUP(AX67,'Info Spieler'!$A$2:$H$96,5)=0,"",VLOOKUP(AX67,'Info Spieler'!$A$2:$H$96,5)),"")</f>
      </c>
      <c r="AY70" s="148"/>
      <c r="AZ70" s="149"/>
      <c r="BA70" s="149"/>
      <c r="BB70" s="151">
        <f>IF(BB67,IF(VLOOKUP(BB67,'Info Spieler'!$A$2:$H$96,5)=0,"",VLOOKUP(BB67,'Info Spieler'!$A$2:$H$96,5)),"")</f>
      </c>
      <c r="BC70" s="148"/>
      <c r="BD70" s="149"/>
      <c r="BE70" s="152"/>
      <c r="BF70" s="4"/>
    </row>
    <row r="71" spans="1:58" ht="15" customHeight="1" hidden="1" thickBot="1">
      <c r="A71" s="181" t="s">
        <v>25</v>
      </c>
      <c r="B71" s="175" t="str">
        <f>IF(B67,IF(VLOOKUP(B67,'Info Spieler'!$A$2:$H$96,6)=0,"",VLOOKUP(B67,'Info Spieler'!$A$2:$H$96,6)),"")</f>
        <v>BGSC Bochum</v>
      </c>
      <c r="C71" s="176"/>
      <c r="D71" s="177"/>
      <c r="E71" s="178"/>
      <c r="F71" s="179" t="str">
        <f>IF(F67,IF(VLOOKUP(F67,'Info Spieler'!$A$2:$H$96,6)=0,"",VLOOKUP(F67,'Info Spieler'!$A$2:$H$96,6)),"")</f>
        <v>BGSC Bochum</v>
      </c>
      <c r="G71" s="176"/>
      <c r="H71" s="177"/>
      <c r="I71" s="178"/>
      <c r="J71" s="179" t="str">
        <f>IF(J67,IF(VLOOKUP(J67,'Info Spieler'!$A$2:$H$96,6)=0,"",VLOOKUP(J67,'Info Spieler'!$A$2:$H$96,6)),"")</f>
        <v>BGSC Bochum</v>
      </c>
      <c r="K71" s="176"/>
      <c r="L71" s="177"/>
      <c r="M71" s="178"/>
      <c r="N71" s="179" t="str">
        <f>IF(N67,IF(VLOOKUP(N67,'Info Spieler'!$A$2:$H$96,6)=0,"",VLOOKUP(N67,'Info Spieler'!$A$2:$H$96,6)),"")</f>
        <v>BGSC Bochum</v>
      </c>
      <c r="O71" s="176"/>
      <c r="P71" s="177"/>
      <c r="Q71" s="178"/>
      <c r="R71" s="179" t="str">
        <f>IF(R67,IF(VLOOKUP(R67,'Info Spieler'!$A$2:$H$96,6)=0,"",VLOOKUP(R67,'Info Spieler'!$A$2:$H$96,6)),"")</f>
        <v>BGSC Bochum</v>
      </c>
      <c r="S71" s="176"/>
      <c r="T71" s="177"/>
      <c r="U71" s="178"/>
      <c r="V71" s="179" t="str">
        <f>IF(V67,IF(VLOOKUP(V67,'Info Spieler'!$A$2:$H$96,6)=0,"",VLOOKUP(V67,'Info Spieler'!$A$2:$H$96,6)),"")</f>
        <v>BGSC Bochum</v>
      </c>
      <c r="W71" s="176"/>
      <c r="X71" s="177"/>
      <c r="Y71" s="178"/>
      <c r="Z71" s="177">
        <f>IF(Z67,IF(VLOOKUP(Z67,'Info Spieler'!$A$2:$H$96,6)=0,"",VLOOKUP(Z67,'Info Spieler'!$A$2:$H$96,6)),"")</f>
      </c>
      <c r="AA71" s="176"/>
      <c r="AB71" s="177"/>
      <c r="AC71" s="180"/>
      <c r="AD71" s="177" t="str">
        <f>IF(AD67,IF(VLOOKUP(AD67,'Info Spieler'!$A$2:$H$96,6)=0,"",VLOOKUP(AD67,'Info Spieler'!$A$2:$H$96,6)),"")</f>
        <v>BGSC Bochum</v>
      </c>
      <c r="AE71" s="176"/>
      <c r="AF71" s="177"/>
      <c r="AG71" s="178"/>
      <c r="AH71" s="175">
        <f>IF(AH67,IF(VLOOKUP(AH67,'Info Spieler'!$A$2:$H$96,6)=0,"",VLOOKUP(AH67,'Info Spieler'!$A$2:$H$96,6)),"")</f>
      </c>
      <c r="AI71" s="176"/>
      <c r="AJ71" s="177"/>
      <c r="AK71" s="180"/>
      <c r="AL71" s="179" t="str">
        <f>IF(AL67,IF(VLOOKUP(AL67,'Info Spieler'!$A$2:$H$96,6)=0,"",VLOOKUP(AL67,'Info Spieler'!$A$2:$H$96,6)),"")</f>
        <v>BGSC Bochum</v>
      </c>
      <c r="AM71" s="176"/>
      <c r="AN71" s="177"/>
      <c r="AO71" s="177"/>
      <c r="AP71" s="179" t="str">
        <f>IF(AP67,IF(VLOOKUP(AP67,'Info Spieler'!$A$2:$H$96,6)=0,"",VLOOKUP(AP67,'Info Spieler'!$A$2:$H$96,6)),"")</f>
        <v>BGSC Bochum</v>
      </c>
      <c r="AQ71" s="176"/>
      <c r="AR71" s="177"/>
      <c r="AS71" s="177"/>
      <c r="AT71" s="179" t="str">
        <f>IF(AT67,IF(VLOOKUP(AT67,'Info Spieler'!$A$2:$H$96,6)=0,"",VLOOKUP(AT67,'Info Spieler'!$A$2:$H$96,6)),"")</f>
        <v>BGSC Bochum</v>
      </c>
      <c r="AU71" s="176"/>
      <c r="AV71" s="177"/>
      <c r="AW71" s="177"/>
      <c r="AX71" s="179">
        <f>IF(AX67,IF(VLOOKUP(AX67,'Info Spieler'!$A$2:$H$96,6)=0,"",VLOOKUP(AX67,'Info Spieler'!$A$2:$H$96,6)),"")</f>
      </c>
      <c r="AY71" s="176"/>
      <c r="AZ71" s="177"/>
      <c r="BA71" s="177"/>
      <c r="BB71" s="179">
        <f>IF(BB67,IF(VLOOKUP(BB67,'Info Spieler'!$A$2:$H$96,6)=0,"",VLOOKUP(BB67,'Info Spieler'!$A$2:$H$96,6)),"")</f>
      </c>
      <c r="BC71" s="176"/>
      <c r="BD71" s="177"/>
      <c r="BE71" s="180"/>
      <c r="BF71" s="4"/>
    </row>
    <row r="72" spans="1:58" ht="15" customHeight="1">
      <c r="A72" s="5" t="str">
        <f aca="true" t="shared" si="3" ref="A72:A89">A40</f>
        <v>Gradschlag</v>
      </c>
      <c r="B72" s="153">
        <v>2</v>
      </c>
      <c r="C72" s="154">
        <v>2</v>
      </c>
      <c r="D72" s="154">
        <v>1</v>
      </c>
      <c r="E72" s="155">
        <v>2</v>
      </c>
      <c r="F72" s="156">
        <v>1</v>
      </c>
      <c r="G72" s="154">
        <v>2</v>
      </c>
      <c r="H72" s="154">
        <v>2</v>
      </c>
      <c r="I72" s="154">
        <v>1</v>
      </c>
      <c r="J72" s="156">
        <v>1</v>
      </c>
      <c r="K72" s="154">
        <v>2</v>
      </c>
      <c r="L72" s="154">
        <v>1</v>
      </c>
      <c r="M72" s="154">
        <v>1</v>
      </c>
      <c r="N72" s="156">
        <v>1</v>
      </c>
      <c r="O72" s="154">
        <v>1</v>
      </c>
      <c r="P72" s="154">
        <v>1</v>
      </c>
      <c r="Q72" s="154">
        <v>1</v>
      </c>
      <c r="R72" s="156">
        <v>1</v>
      </c>
      <c r="S72" s="154">
        <v>1</v>
      </c>
      <c r="T72" s="154">
        <v>2</v>
      </c>
      <c r="U72" s="154">
        <v>2</v>
      </c>
      <c r="V72" s="156">
        <v>1</v>
      </c>
      <c r="W72" s="154">
        <v>1</v>
      </c>
      <c r="X72" s="154">
        <v>1</v>
      </c>
      <c r="Y72" s="155">
        <v>3</v>
      </c>
      <c r="Z72" s="157"/>
      <c r="AA72" s="154"/>
      <c r="AB72" s="154"/>
      <c r="AC72" s="302"/>
      <c r="AD72" s="157">
        <v>2</v>
      </c>
      <c r="AE72" s="154">
        <v>1</v>
      </c>
      <c r="AF72" s="154">
        <v>2</v>
      </c>
      <c r="AG72" s="155">
        <v>1</v>
      </c>
      <c r="AH72" s="153"/>
      <c r="AI72" s="154"/>
      <c r="AJ72" s="154"/>
      <c r="AK72" s="302"/>
      <c r="AL72" s="156">
        <v>2</v>
      </c>
      <c r="AM72" s="154">
        <v>2</v>
      </c>
      <c r="AN72" s="154">
        <v>2</v>
      </c>
      <c r="AO72" s="371">
        <v>1</v>
      </c>
      <c r="AP72" s="156">
        <v>2</v>
      </c>
      <c r="AQ72" s="154">
        <v>2</v>
      </c>
      <c r="AR72" s="154">
        <v>1</v>
      </c>
      <c r="AS72" s="371">
        <v>1</v>
      </c>
      <c r="AT72" s="156">
        <v>1</v>
      </c>
      <c r="AU72" s="154">
        <v>2</v>
      </c>
      <c r="AV72" s="154">
        <v>2</v>
      </c>
      <c r="AW72" s="371">
        <v>1</v>
      </c>
      <c r="AX72" s="156"/>
      <c r="AY72" s="154"/>
      <c r="AZ72" s="154"/>
      <c r="BA72" s="371"/>
      <c r="BB72" s="156"/>
      <c r="BC72" s="154"/>
      <c r="BD72" s="154"/>
      <c r="BE72" s="302"/>
      <c r="BF72" s="4"/>
    </row>
    <row r="73" spans="1:58" ht="15" customHeight="1">
      <c r="A73" s="5" t="str">
        <f t="shared" si="3"/>
        <v>Schleife</v>
      </c>
      <c r="B73" s="107">
        <v>2</v>
      </c>
      <c r="C73" s="26">
        <v>1</v>
      </c>
      <c r="D73" s="26">
        <v>1</v>
      </c>
      <c r="E73" s="27">
        <v>1</v>
      </c>
      <c r="F73" s="25">
        <v>2</v>
      </c>
      <c r="G73" s="26">
        <v>4</v>
      </c>
      <c r="H73" s="26">
        <v>2</v>
      </c>
      <c r="I73" s="26">
        <v>1</v>
      </c>
      <c r="J73" s="25">
        <v>1</v>
      </c>
      <c r="K73" s="26">
        <v>1</v>
      </c>
      <c r="L73" s="26">
        <v>2</v>
      </c>
      <c r="M73" s="26">
        <v>1</v>
      </c>
      <c r="N73" s="25">
        <v>1</v>
      </c>
      <c r="O73" s="26">
        <v>1</v>
      </c>
      <c r="P73" s="26">
        <v>2</v>
      </c>
      <c r="Q73" s="26">
        <v>1</v>
      </c>
      <c r="R73" s="25">
        <v>2</v>
      </c>
      <c r="S73" s="26">
        <v>1</v>
      </c>
      <c r="T73" s="26">
        <v>2</v>
      </c>
      <c r="U73" s="26">
        <v>1</v>
      </c>
      <c r="V73" s="25">
        <v>1</v>
      </c>
      <c r="W73" s="26">
        <v>1</v>
      </c>
      <c r="X73" s="26">
        <v>2</v>
      </c>
      <c r="Y73" s="27">
        <v>1</v>
      </c>
      <c r="Z73" s="28"/>
      <c r="AA73" s="26"/>
      <c r="AB73" s="26"/>
      <c r="AC73" s="108"/>
      <c r="AD73" s="28">
        <v>1</v>
      </c>
      <c r="AE73" s="26">
        <v>4</v>
      </c>
      <c r="AF73" s="26">
        <v>2</v>
      </c>
      <c r="AG73" s="27">
        <v>2</v>
      </c>
      <c r="AH73" s="107"/>
      <c r="AI73" s="26"/>
      <c r="AJ73" s="26"/>
      <c r="AK73" s="108"/>
      <c r="AL73" s="25">
        <v>3</v>
      </c>
      <c r="AM73" s="26">
        <v>1</v>
      </c>
      <c r="AN73" s="26">
        <v>3</v>
      </c>
      <c r="AO73" s="29">
        <v>1</v>
      </c>
      <c r="AP73" s="25">
        <v>1</v>
      </c>
      <c r="AQ73" s="26">
        <v>2</v>
      </c>
      <c r="AR73" s="26">
        <v>2</v>
      </c>
      <c r="AS73" s="29">
        <v>1</v>
      </c>
      <c r="AT73" s="25">
        <v>2</v>
      </c>
      <c r="AU73" s="26">
        <v>2</v>
      </c>
      <c r="AV73" s="26">
        <v>2</v>
      </c>
      <c r="AW73" s="29">
        <v>1</v>
      </c>
      <c r="AX73" s="25"/>
      <c r="AY73" s="26"/>
      <c r="AZ73" s="26"/>
      <c r="BA73" s="29"/>
      <c r="BB73" s="25"/>
      <c r="BC73" s="26"/>
      <c r="BD73" s="26"/>
      <c r="BE73" s="108"/>
      <c r="BF73" s="4"/>
    </row>
    <row r="74" spans="1:58" ht="15" customHeight="1">
      <c r="A74" s="5" t="str">
        <f t="shared" si="3"/>
        <v>Doppelwelle</v>
      </c>
      <c r="B74" s="107">
        <v>1</v>
      </c>
      <c r="C74" s="26">
        <v>1</v>
      </c>
      <c r="D74" s="26">
        <v>2</v>
      </c>
      <c r="E74" s="27">
        <v>1</v>
      </c>
      <c r="F74" s="25">
        <v>1</v>
      </c>
      <c r="G74" s="26">
        <v>1</v>
      </c>
      <c r="H74" s="26">
        <v>2</v>
      </c>
      <c r="I74" s="26">
        <v>1</v>
      </c>
      <c r="J74" s="25">
        <v>1</v>
      </c>
      <c r="K74" s="26">
        <v>2</v>
      </c>
      <c r="L74" s="26">
        <v>2</v>
      </c>
      <c r="M74" s="26">
        <v>1</v>
      </c>
      <c r="N74" s="25">
        <v>1</v>
      </c>
      <c r="O74" s="26">
        <v>1</v>
      </c>
      <c r="P74" s="26">
        <v>1</v>
      </c>
      <c r="Q74" s="26">
        <v>1</v>
      </c>
      <c r="R74" s="25">
        <v>1</v>
      </c>
      <c r="S74" s="26">
        <v>2</v>
      </c>
      <c r="T74" s="26">
        <v>2</v>
      </c>
      <c r="U74" s="26">
        <v>1</v>
      </c>
      <c r="V74" s="25">
        <v>1</v>
      </c>
      <c r="W74" s="26">
        <v>1</v>
      </c>
      <c r="X74" s="26">
        <v>2</v>
      </c>
      <c r="Y74" s="27">
        <v>1</v>
      </c>
      <c r="Z74" s="28"/>
      <c r="AA74" s="26"/>
      <c r="AB74" s="26"/>
      <c r="AC74" s="108"/>
      <c r="AD74" s="28">
        <v>2</v>
      </c>
      <c r="AE74" s="26">
        <v>2</v>
      </c>
      <c r="AF74" s="26">
        <v>1</v>
      </c>
      <c r="AG74" s="27">
        <v>1</v>
      </c>
      <c r="AH74" s="107"/>
      <c r="AI74" s="26"/>
      <c r="AJ74" s="26"/>
      <c r="AK74" s="108"/>
      <c r="AL74" s="25">
        <v>1</v>
      </c>
      <c r="AM74" s="26">
        <v>1</v>
      </c>
      <c r="AN74" s="26">
        <v>1</v>
      </c>
      <c r="AO74" s="29">
        <v>2</v>
      </c>
      <c r="AP74" s="25">
        <v>1</v>
      </c>
      <c r="AQ74" s="26">
        <v>2</v>
      </c>
      <c r="AR74" s="26">
        <v>2</v>
      </c>
      <c r="AS74" s="29">
        <v>2</v>
      </c>
      <c r="AT74" s="25">
        <v>2</v>
      </c>
      <c r="AU74" s="26">
        <v>2</v>
      </c>
      <c r="AV74" s="26">
        <v>1</v>
      </c>
      <c r="AW74" s="29">
        <v>1</v>
      </c>
      <c r="AX74" s="25"/>
      <c r="AY74" s="26"/>
      <c r="AZ74" s="26"/>
      <c r="BA74" s="29"/>
      <c r="BB74" s="25"/>
      <c r="BC74" s="26"/>
      <c r="BD74" s="26"/>
      <c r="BE74" s="108"/>
      <c r="BF74" s="4"/>
    </row>
    <row r="75" spans="1:58" ht="15" customHeight="1">
      <c r="A75" s="5" t="str">
        <f t="shared" si="3"/>
        <v>Sandkasten</v>
      </c>
      <c r="B75" s="107">
        <v>1</v>
      </c>
      <c r="C75" s="26">
        <v>1</v>
      </c>
      <c r="D75" s="26">
        <v>1</v>
      </c>
      <c r="E75" s="27">
        <v>2</v>
      </c>
      <c r="F75" s="25">
        <v>2</v>
      </c>
      <c r="G75" s="26">
        <v>1</v>
      </c>
      <c r="H75" s="26">
        <v>1</v>
      </c>
      <c r="I75" s="26">
        <v>1</v>
      </c>
      <c r="J75" s="25">
        <v>1</v>
      </c>
      <c r="K75" s="26">
        <v>1</v>
      </c>
      <c r="L75" s="26">
        <v>1</v>
      </c>
      <c r="M75" s="26">
        <v>1</v>
      </c>
      <c r="N75" s="25">
        <v>1</v>
      </c>
      <c r="O75" s="26">
        <v>1</v>
      </c>
      <c r="P75" s="26">
        <v>1</v>
      </c>
      <c r="Q75" s="26">
        <v>1</v>
      </c>
      <c r="R75" s="25">
        <v>1</v>
      </c>
      <c r="S75" s="26">
        <v>1</v>
      </c>
      <c r="T75" s="26">
        <v>1</v>
      </c>
      <c r="U75" s="26">
        <v>1</v>
      </c>
      <c r="V75" s="25">
        <v>1</v>
      </c>
      <c r="W75" s="26">
        <v>1</v>
      </c>
      <c r="X75" s="26">
        <v>1</v>
      </c>
      <c r="Y75" s="27">
        <v>1</v>
      </c>
      <c r="Z75" s="28"/>
      <c r="AA75" s="26"/>
      <c r="AB75" s="26"/>
      <c r="AC75" s="108"/>
      <c r="AD75" s="28">
        <v>1</v>
      </c>
      <c r="AE75" s="26">
        <v>1</v>
      </c>
      <c r="AF75" s="26">
        <v>1</v>
      </c>
      <c r="AG75" s="27">
        <v>1</v>
      </c>
      <c r="AH75" s="107"/>
      <c r="AI75" s="26"/>
      <c r="AJ75" s="26"/>
      <c r="AK75" s="108"/>
      <c r="AL75" s="25">
        <v>2</v>
      </c>
      <c r="AM75" s="26">
        <v>2</v>
      </c>
      <c r="AN75" s="26">
        <v>2</v>
      </c>
      <c r="AO75" s="29">
        <v>1</v>
      </c>
      <c r="AP75" s="25">
        <v>1</v>
      </c>
      <c r="AQ75" s="26">
        <v>1</v>
      </c>
      <c r="AR75" s="26">
        <v>1</v>
      </c>
      <c r="AS75" s="29">
        <v>2</v>
      </c>
      <c r="AT75" s="25">
        <v>1</v>
      </c>
      <c r="AU75" s="26">
        <v>1</v>
      </c>
      <c r="AV75" s="26">
        <v>1</v>
      </c>
      <c r="AW75" s="29">
        <v>1</v>
      </c>
      <c r="AX75" s="25"/>
      <c r="AY75" s="26"/>
      <c r="AZ75" s="26"/>
      <c r="BA75" s="29"/>
      <c r="BB75" s="25"/>
      <c r="BC75" s="26"/>
      <c r="BD75" s="26"/>
      <c r="BE75" s="108"/>
      <c r="BF75" s="4"/>
    </row>
    <row r="76" spans="1:58" ht="15" customHeight="1">
      <c r="A76" s="5" t="str">
        <f t="shared" si="3"/>
        <v>Töter</v>
      </c>
      <c r="B76" s="107">
        <v>1</v>
      </c>
      <c r="C76" s="26">
        <v>3</v>
      </c>
      <c r="D76" s="26">
        <v>2</v>
      </c>
      <c r="E76" s="27">
        <v>1</v>
      </c>
      <c r="F76" s="25">
        <v>2</v>
      </c>
      <c r="G76" s="26">
        <v>3</v>
      </c>
      <c r="H76" s="26">
        <v>4</v>
      </c>
      <c r="I76" s="26">
        <v>2</v>
      </c>
      <c r="J76" s="25">
        <v>1</v>
      </c>
      <c r="K76" s="26">
        <v>1</v>
      </c>
      <c r="L76" s="26">
        <v>1</v>
      </c>
      <c r="M76" s="26">
        <v>1</v>
      </c>
      <c r="N76" s="25">
        <v>1</v>
      </c>
      <c r="O76" s="26">
        <v>1</v>
      </c>
      <c r="P76" s="26">
        <v>2</v>
      </c>
      <c r="Q76" s="26">
        <v>1</v>
      </c>
      <c r="R76" s="25">
        <v>1</v>
      </c>
      <c r="S76" s="26">
        <v>1</v>
      </c>
      <c r="T76" s="26">
        <v>1</v>
      </c>
      <c r="U76" s="26">
        <v>2</v>
      </c>
      <c r="V76" s="25">
        <v>1</v>
      </c>
      <c r="W76" s="26">
        <v>1</v>
      </c>
      <c r="X76" s="26">
        <v>3</v>
      </c>
      <c r="Y76" s="27">
        <v>2</v>
      </c>
      <c r="Z76" s="28"/>
      <c r="AA76" s="26"/>
      <c r="AB76" s="26"/>
      <c r="AC76" s="108"/>
      <c r="AD76" s="28">
        <v>1</v>
      </c>
      <c r="AE76" s="26">
        <v>1</v>
      </c>
      <c r="AF76" s="26">
        <v>1</v>
      </c>
      <c r="AG76" s="27">
        <v>1</v>
      </c>
      <c r="AH76" s="107"/>
      <c r="AI76" s="26"/>
      <c r="AJ76" s="26"/>
      <c r="AK76" s="108"/>
      <c r="AL76" s="25">
        <v>2</v>
      </c>
      <c r="AM76" s="26">
        <v>1</v>
      </c>
      <c r="AN76" s="26">
        <v>3</v>
      </c>
      <c r="AO76" s="29">
        <v>1</v>
      </c>
      <c r="AP76" s="25">
        <v>5</v>
      </c>
      <c r="AQ76" s="26">
        <v>1</v>
      </c>
      <c r="AR76" s="26">
        <v>1</v>
      </c>
      <c r="AS76" s="29">
        <v>3</v>
      </c>
      <c r="AT76" s="25">
        <v>3</v>
      </c>
      <c r="AU76" s="26">
        <v>3</v>
      </c>
      <c r="AV76" s="26">
        <v>2</v>
      </c>
      <c r="AW76" s="29">
        <v>2</v>
      </c>
      <c r="AX76" s="25"/>
      <c r="AY76" s="26"/>
      <c r="AZ76" s="26"/>
      <c r="BA76" s="29"/>
      <c r="BB76" s="25"/>
      <c r="BC76" s="26"/>
      <c r="BD76" s="26"/>
      <c r="BE76" s="108"/>
      <c r="BF76" s="4"/>
    </row>
    <row r="77" spans="1:58" ht="15" customHeight="1">
      <c r="A77" s="5" t="str">
        <f t="shared" si="3"/>
        <v>Winkel</v>
      </c>
      <c r="B77" s="107">
        <v>1</v>
      </c>
      <c r="C77" s="26">
        <v>1</v>
      </c>
      <c r="D77" s="26">
        <v>1</v>
      </c>
      <c r="E77" s="27">
        <v>2</v>
      </c>
      <c r="F77" s="25">
        <v>1</v>
      </c>
      <c r="G77" s="26">
        <v>2</v>
      </c>
      <c r="H77" s="26">
        <v>1</v>
      </c>
      <c r="I77" s="26">
        <v>1</v>
      </c>
      <c r="J77" s="25">
        <v>2</v>
      </c>
      <c r="K77" s="26">
        <v>2</v>
      </c>
      <c r="L77" s="26">
        <v>2</v>
      </c>
      <c r="M77" s="26">
        <v>2</v>
      </c>
      <c r="N77" s="25">
        <v>2</v>
      </c>
      <c r="O77" s="26">
        <v>1</v>
      </c>
      <c r="P77" s="26">
        <v>1</v>
      </c>
      <c r="Q77" s="26">
        <v>2</v>
      </c>
      <c r="R77" s="25">
        <v>1</v>
      </c>
      <c r="S77" s="26">
        <v>1</v>
      </c>
      <c r="T77" s="26">
        <v>3</v>
      </c>
      <c r="U77" s="26">
        <v>1</v>
      </c>
      <c r="V77" s="25">
        <v>2</v>
      </c>
      <c r="W77" s="26">
        <v>1</v>
      </c>
      <c r="X77" s="26">
        <v>1</v>
      </c>
      <c r="Y77" s="27">
        <v>2</v>
      </c>
      <c r="Z77" s="28"/>
      <c r="AA77" s="26"/>
      <c r="AB77" s="26"/>
      <c r="AC77" s="108"/>
      <c r="AD77" s="28">
        <v>2</v>
      </c>
      <c r="AE77" s="26">
        <v>1</v>
      </c>
      <c r="AF77" s="26">
        <v>1</v>
      </c>
      <c r="AG77" s="27">
        <v>1</v>
      </c>
      <c r="AH77" s="107"/>
      <c r="AI77" s="26"/>
      <c r="AJ77" s="26"/>
      <c r="AK77" s="108"/>
      <c r="AL77" s="25">
        <v>2</v>
      </c>
      <c r="AM77" s="26">
        <v>2</v>
      </c>
      <c r="AN77" s="26">
        <v>1</v>
      </c>
      <c r="AO77" s="29">
        <v>1</v>
      </c>
      <c r="AP77" s="25">
        <v>1</v>
      </c>
      <c r="AQ77" s="26">
        <v>2</v>
      </c>
      <c r="AR77" s="26">
        <v>1</v>
      </c>
      <c r="AS77" s="29">
        <v>1</v>
      </c>
      <c r="AT77" s="25">
        <v>2</v>
      </c>
      <c r="AU77" s="26">
        <v>1</v>
      </c>
      <c r="AV77" s="26">
        <v>2</v>
      </c>
      <c r="AW77" s="29">
        <v>2</v>
      </c>
      <c r="AX77" s="25"/>
      <c r="AY77" s="26"/>
      <c r="AZ77" s="26"/>
      <c r="BA77" s="29"/>
      <c r="BB77" s="25"/>
      <c r="BC77" s="26"/>
      <c r="BD77" s="26"/>
      <c r="BE77" s="108"/>
      <c r="BF77" s="4"/>
    </row>
    <row r="78" spans="1:58" ht="15" customHeight="1">
      <c r="A78" s="5" t="str">
        <f t="shared" si="3"/>
        <v>Brücke</v>
      </c>
      <c r="B78" s="107">
        <v>1</v>
      </c>
      <c r="C78" s="26">
        <v>1</v>
      </c>
      <c r="D78" s="26">
        <v>2</v>
      </c>
      <c r="E78" s="27">
        <v>2</v>
      </c>
      <c r="F78" s="25">
        <v>2</v>
      </c>
      <c r="G78" s="26">
        <v>2</v>
      </c>
      <c r="H78" s="26">
        <v>2</v>
      </c>
      <c r="I78" s="26">
        <v>1</v>
      </c>
      <c r="J78" s="25">
        <v>2</v>
      </c>
      <c r="K78" s="26">
        <v>1</v>
      </c>
      <c r="L78" s="26">
        <v>2</v>
      </c>
      <c r="M78" s="26">
        <v>1</v>
      </c>
      <c r="N78" s="25">
        <v>1</v>
      </c>
      <c r="O78" s="26">
        <v>1</v>
      </c>
      <c r="P78" s="26">
        <v>2</v>
      </c>
      <c r="Q78" s="26">
        <v>1</v>
      </c>
      <c r="R78" s="25">
        <v>2</v>
      </c>
      <c r="S78" s="26">
        <v>2</v>
      </c>
      <c r="T78" s="26">
        <v>1</v>
      </c>
      <c r="U78" s="26">
        <v>2</v>
      </c>
      <c r="V78" s="25">
        <v>1</v>
      </c>
      <c r="W78" s="26">
        <v>1</v>
      </c>
      <c r="X78" s="26">
        <v>1</v>
      </c>
      <c r="Y78" s="27">
        <v>2</v>
      </c>
      <c r="Z78" s="28"/>
      <c r="AA78" s="26"/>
      <c r="AB78" s="26"/>
      <c r="AC78" s="108"/>
      <c r="AD78" s="28">
        <v>1</v>
      </c>
      <c r="AE78" s="26">
        <v>2</v>
      </c>
      <c r="AF78" s="26">
        <v>2</v>
      </c>
      <c r="AG78" s="27">
        <v>3</v>
      </c>
      <c r="AH78" s="107"/>
      <c r="AI78" s="26"/>
      <c r="AJ78" s="26"/>
      <c r="AK78" s="108"/>
      <c r="AL78" s="25">
        <v>2</v>
      </c>
      <c r="AM78" s="26">
        <v>1</v>
      </c>
      <c r="AN78" s="26">
        <v>2</v>
      </c>
      <c r="AO78" s="29">
        <v>1</v>
      </c>
      <c r="AP78" s="25">
        <v>2</v>
      </c>
      <c r="AQ78" s="26">
        <v>1</v>
      </c>
      <c r="AR78" s="26">
        <v>1</v>
      </c>
      <c r="AS78" s="29">
        <v>2</v>
      </c>
      <c r="AT78" s="25">
        <v>2</v>
      </c>
      <c r="AU78" s="26">
        <v>2</v>
      </c>
      <c r="AV78" s="26">
        <v>2</v>
      </c>
      <c r="AW78" s="29">
        <v>2</v>
      </c>
      <c r="AX78" s="25"/>
      <c r="AY78" s="26"/>
      <c r="AZ78" s="26"/>
      <c r="BA78" s="29"/>
      <c r="BB78" s="25"/>
      <c r="BC78" s="26"/>
      <c r="BD78" s="26"/>
      <c r="BE78" s="108"/>
      <c r="BF78" s="4"/>
    </row>
    <row r="79" spans="1:58" ht="15" customHeight="1">
      <c r="A79" s="5" t="str">
        <f t="shared" si="3"/>
        <v>Mittelhügel</v>
      </c>
      <c r="B79" s="107">
        <v>1</v>
      </c>
      <c r="C79" s="26">
        <v>1</v>
      </c>
      <c r="D79" s="26">
        <v>1</v>
      </c>
      <c r="E79" s="27">
        <v>1</v>
      </c>
      <c r="F79" s="25">
        <v>1</v>
      </c>
      <c r="G79" s="26">
        <v>2</v>
      </c>
      <c r="H79" s="26">
        <v>1</v>
      </c>
      <c r="I79" s="26">
        <v>1</v>
      </c>
      <c r="J79" s="25">
        <v>1</v>
      </c>
      <c r="K79" s="26">
        <v>1</v>
      </c>
      <c r="L79" s="26">
        <v>1</v>
      </c>
      <c r="M79" s="26">
        <v>1</v>
      </c>
      <c r="N79" s="25">
        <v>1</v>
      </c>
      <c r="O79" s="26">
        <v>1</v>
      </c>
      <c r="P79" s="26">
        <v>1</v>
      </c>
      <c r="Q79" s="26">
        <v>1</v>
      </c>
      <c r="R79" s="25">
        <v>1</v>
      </c>
      <c r="S79" s="26">
        <v>2</v>
      </c>
      <c r="T79" s="26">
        <v>1</v>
      </c>
      <c r="U79" s="26">
        <v>1</v>
      </c>
      <c r="V79" s="25">
        <v>1</v>
      </c>
      <c r="W79" s="26">
        <v>2</v>
      </c>
      <c r="X79" s="26">
        <v>2</v>
      </c>
      <c r="Y79" s="27">
        <v>1</v>
      </c>
      <c r="Z79" s="28"/>
      <c r="AA79" s="26"/>
      <c r="AB79" s="26"/>
      <c r="AC79" s="108"/>
      <c r="AD79" s="28">
        <v>1</v>
      </c>
      <c r="AE79" s="26">
        <v>1</v>
      </c>
      <c r="AF79" s="26">
        <v>1</v>
      </c>
      <c r="AG79" s="27">
        <v>1</v>
      </c>
      <c r="AH79" s="107"/>
      <c r="AI79" s="26"/>
      <c r="AJ79" s="26"/>
      <c r="AK79" s="108"/>
      <c r="AL79" s="25">
        <v>2</v>
      </c>
      <c r="AM79" s="26">
        <v>1</v>
      </c>
      <c r="AN79" s="26">
        <v>2</v>
      </c>
      <c r="AO79" s="29">
        <v>1</v>
      </c>
      <c r="AP79" s="25">
        <v>2</v>
      </c>
      <c r="AQ79" s="26">
        <v>1</v>
      </c>
      <c r="AR79" s="26">
        <v>2</v>
      </c>
      <c r="AS79" s="29">
        <v>1</v>
      </c>
      <c r="AT79" s="25">
        <v>3</v>
      </c>
      <c r="AU79" s="26">
        <v>1</v>
      </c>
      <c r="AV79" s="26">
        <v>1</v>
      </c>
      <c r="AW79" s="29">
        <v>1</v>
      </c>
      <c r="AX79" s="25"/>
      <c r="AY79" s="26"/>
      <c r="AZ79" s="26"/>
      <c r="BA79" s="29"/>
      <c r="BB79" s="25"/>
      <c r="BC79" s="26"/>
      <c r="BD79" s="26"/>
      <c r="BE79" s="108"/>
      <c r="BF79" s="4"/>
    </row>
    <row r="80" spans="1:58" ht="15" customHeight="1">
      <c r="A80" s="5" t="str">
        <f t="shared" si="3"/>
        <v>Netz</v>
      </c>
      <c r="B80" s="107">
        <v>2</v>
      </c>
      <c r="C80" s="26">
        <v>1</v>
      </c>
      <c r="D80" s="26">
        <v>1</v>
      </c>
      <c r="E80" s="27">
        <v>1</v>
      </c>
      <c r="F80" s="25">
        <v>1</v>
      </c>
      <c r="G80" s="26">
        <v>1</v>
      </c>
      <c r="H80" s="26">
        <v>1</v>
      </c>
      <c r="I80" s="26">
        <v>1</v>
      </c>
      <c r="J80" s="25">
        <v>1</v>
      </c>
      <c r="K80" s="26">
        <v>1</v>
      </c>
      <c r="L80" s="26">
        <v>1</v>
      </c>
      <c r="M80" s="26">
        <v>1</v>
      </c>
      <c r="N80" s="25">
        <v>1</v>
      </c>
      <c r="O80" s="26">
        <v>1</v>
      </c>
      <c r="P80" s="26">
        <v>1</v>
      </c>
      <c r="Q80" s="26">
        <v>1</v>
      </c>
      <c r="R80" s="25">
        <v>1</v>
      </c>
      <c r="S80" s="26">
        <v>2</v>
      </c>
      <c r="T80" s="26">
        <v>1</v>
      </c>
      <c r="U80" s="26">
        <v>1</v>
      </c>
      <c r="V80" s="25">
        <v>2</v>
      </c>
      <c r="W80" s="26">
        <v>1</v>
      </c>
      <c r="X80" s="26">
        <v>1</v>
      </c>
      <c r="Y80" s="27">
        <v>1</v>
      </c>
      <c r="Z80" s="28"/>
      <c r="AA80" s="26"/>
      <c r="AB80" s="26"/>
      <c r="AC80" s="108"/>
      <c r="AD80" s="28">
        <v>2</v>
      </c>
      <c r="AE80" s="26">
        <v>2</v>
      </c>
      <c r="AF80" s="26">
        <v>1</v>
      </c>
      <c r="AG80" s="27">
        <v>1</v>
      </c>
      <c r="AH80" s="107"/>
      <c r="AI80" s="26"/>
      <c r="AJ80" s="26"/>
      <c r="AK80" s="108"/>
      <c r="AL80" s="25">
        <v>1</v>
      </c>
      <c r="AM80" s="26">
        <v>1</v>
      </c>
      <c r="AN80" s="26">
        <v>1</v>
      </c>
      <c r="AO80" s="29">
        <v>1</v>
      </c>
      <c r="AP80" s="25">
        <v>1</v>
      </c>
      <c r="AQ80" s="26">
        <v>1</v>
      </c>
      <c r="AR80" s="26">
        <v>1</v>
      </c>
      <c r="AS80" s="29">
        <v>1</v>
      </c>
      <c r="AT80" s="25">
        <v>1</v>
      </c>
      <c r="AU80" s="26">
        <v>1</v>
      </c>
      <c r="AV80" s="26">
        <v>1</v>
      </c>
      <c r="AW80" s="29">
        <v>2</v>
      </c>
      <c r="AX80" s="25"/>
      <c r="AY80" s="26"/>
      <c r="AZ80" s="26"/>
      <c r="BA80" s="29"/>
      <c r="BB80" s="25"/>
      <c r="BC80" s="26"/>
      <c r="BD80" s="26"/>
      <c r="BE80" s="108"/>
      <c r="BF80" s="4"/>
    </row>
    <row r="81" spans="1:58" ht="15" customHeight="1">
      <c r="A81" s="5" t="str">
        <f t="shared" si="3"/>
        <v>Radkappen</v>
      </c>
      <c r="B81" s="107">
        <v>1</v>
      </c>
      <c r="C81" s="26">
        <v>1</v>
      </c>
      <c r="D81" s="26">
        <v>1</v>
      </c>
      <c r="E81" s="27">
        <v>1</v>
      </c>
      <c r="F81" s="25">
        <v>2</v>
      </c>
      <c r="G81" s="26">
        <v>2</v>
      </c>
      <c r="H81" s="26">
        <v>1</v>
      </c>
      <c r="I81" s="26">
        <v>2</v>
      </c>
      <c r="J81" s="25">
        <v>2</v>
      </c>
      <c r="K81" s="26">
        <v>2</v>
      </c>
      <c r="L81" s="26">
        <v>2</v>
      </c>
      <c r="M81" s="26">
        <v>1</v>
      </c>
      <c r="N81" s="25">
        <v>2</v>
      </c>
      <c r="O81" s="26">
        <v>1</v>
      </c>
      <c r="P81" s="26">
        <v>2</v>
      </c>
      <c r="Q81" s="26">
        <v>2</v>
      </c>
      <c r="R81" s="25">
        <v>1</v>
      </c>
      <c r="S81" s="26">
        <v>2</v>
      </c>
      <c r="T81" s="26">
        <v>1</v>
      </c>
      <c r="U81" s="26">
        <v>2</v>
      </c>
      <c r="V81" s="25">
        <v>2</v>
      </c>
      <c r="W81" s="26">
        <v>1</v>
      </c>
      <c r="X81" s="26">
        <v>2</v>
      </c>
      <c r="Y81" s="27">
        <v>1</v>
      </c>
      <c r="Z81" s="28"/>
      <c r="AA81" s="26"/>
      <c r="AB81" s="26"/>
      <c r="AC81" s="108"/>
      <c r="AD81" s="28">
        <v>2</v>
      </c>
      <c r="AE81" s="26">
        <v>2</v>
      </c>
      <c r="AF81" s="26">
        <v>2</v>
      </c>
      <c r="AG81" s="27">
        <v>2</v>
      </c>
      <c r="AH81" s="107"/>
      <c r="AI81" s="26"/>
      <c r="AJ81" s="26"/>
      <c r="AK81" s="108"/>
      <c r="AL81" s="25">
        <v>2</v>
      </c>
      <c r="AM81" s="26">
        <v>1</v>
      </c>
      <c r="AN81" s="26">
        <v>2</v>
      </c>
      <c r="AO81" s="29">
        <v>2</v>
      </c>
      <c r="AP81" s="25">
        <v>2</v>
      </c>
      <c r="AQ81" s="26">
        <v>2</v>
      </c>
      <c r="AR81" s="26">
        <v>2</v>
      </c>
      <c r="AS81" s="29">
        <v>2</v>
      </c>
      <c r="AT81" s="25">
        <v>2</v>
      </c>
      <c r="AU81" s="26">
        <v>2</v>
      </c>
      <c r="AV81" s="26">
        <v>2</v>
      </c>
      <c r="AW81" s="29">
        <v>1</v>
      </c>
      <c r="AX81" s="25"/>
      <c r="AY81" s="26"/>
      <c r="AZ81" s="26"/>
      <c r="BA81" s="29"/>
      <c r="BB81" s="25"/>
      <c r="BC81" s="26"/>
      <c r="BD81" s="26"/>
      <c r="BE81" s="108"/>
      <c r="BF81" s="4"/>
    </row>
    <row r="82" spans="1:58" ht="15" customHeight="1">
      <c r="A82" s="5" t="str">
        <f t="shared" si="3"/>
        <v>Blitz</v>
      </c>
      <c r="B82" s="107">
        <v>2</v>
      </c>
      <c r="C82" s="26">
        <v>1</v>
      </c>
      <c r="D82" s="26">
        <v>2</v>
      </c>
      <c r="E82" s="27">
        <v>1</v>
      </c>
      <c r="F82" s="25">
        <v>1</v>
      </c>
      <c r="G82" s="26">
        <v>1</v>
      </c>
      <c r="H82" s="26">
        <v>1</v>
      </c>
      <c r="I82" s="26">
        <v>1</v>
      </c>
      <c r="J82" s="25">
        <v>2</v>
      </c>
      <c r="K82" s="26">
        <v>1</v>
      </c>
      <c r="L82" s="26">
        <v>2</v>
      </c>
      <c r="M82" s="26">
        <v>1</v>
      </c>
      <c r="N82" s="25">
        <v>1</v>
      </c>
      <c r="O82" s="26">
        <v>1</v>
      </c>
      <c r="P82" s="26">
        <v>1</v>
      </c>
      <c r="Q82" s="26">
        <v>2</v>
      </c>
      <c r="R82" s="25">
        <v>1</v>
      </c>
      <c r="S82" s="26">
        <v>1</v>
      </c>
      <c r="T82" s="26">
        <v>2</v>
      </c>
      <c r="U82" s="26">
        <v>1</v>
      </c>
      <c r="V82" s="25">
        <v>1</v>
      </c>
      <c r="W82" s="26">
        <v>1</v>
      </c>
      <c r="X82" s="26">
        <v>2</v>
      </c>
      <c r="Y82" s="27">
        <v>3</v>
      </c>
      <c r="Z82" s="28"/>
      <c r="AA82" s="26"/>
      <c r="AB82" s="26"/>
      <c r="AC82" s="108"/>
      <c r="AD82" s="28">
        <v>2</v>
      </c>
      <c r="AE82" s="26">
        <v>1</v>
      </c>
      <c r="AF82" s="26">
        <v>2</v>
      </c>
      <c r="AG82" s="27">
        <v>3</v>
      </c>
      <c r="AH82" s="107"/>
      <c r="AI82" s="26"/>
      <c r="AJ82" s="26"/>
      <c r="AK82" s="108"/>
      <c r="AL82" s="25">
        <v>2</v>
      </c>
      <c r="AM82" s="26">
        <v>2</v>
      </c>
      <c r="AN82" s="26">
        <v>2</v>
      </c>
      <c r="AO82" s="29">
        <v>2</v>
      </c>
      <c r="AP82" s="25">
        <v>2</v>
      </c>
      <c r="AQ82" s="26">
        <v>2</v>
      </c>
      <c r="AR82" s="26">
        <v>2</v>
      </c>
      <c r="AS82" s="29">
        <v>2</v>
      </c>
      <c r="AT82" s="25">
        <v>1</v>
      </c>
      <c r="AU82" s="26">
        <v>2</v>
      </c>
      <c r="AV82" s="26">
        <v>2</v>
      </c>
      <c r="AW82" s="29">
        <v>2</v>
      </c>
      <c r="AX82" s="25"/>
      <c r="AY82" s="26"/>
      <c r="AZ82" s="26"/>
      <c r="BA82" s="29"/>
      <c r="BB82" s="25"/>
      <c r="BC82" s="26"/>
      <c r="BD82" s="26"/>
      <c r="BE82" s="108"/>
      <c r="BF82" s="4"/>
    </row>
    <row r="83" spans="1:58" ht="15" customHeight="1">
      <c r="A83" s="5" t="str">
        <f t="shared" si="3"/>
        <v>Passage</v>
      </c>
      <c r="B83" s="107">
        <v>1</v>
      </c>
      <c r="C83" s="26">
        <v>2</v>
      </c>
      <c r="D83" s="26">
        <v>1</v>
      </c>
      <c r="E83" s="27">
        <v>2</v>
      </c>
      <c r="F83" s="25">
        <v>1</v>
      </c>
      <c r="G83" s="26">
        <v>1</v>
      </c>
      <c r="H83" s="26">
        <v>1</v>
      </c>
      <c r="I83" s="26">
        <v>2</v>
      </c>
      <c r="J83" s="25">
        <v>1</v>
      </c>
      <c r="K83" s="26">
        <v>3</v>
      </c>
      <c r="L83" s="26">
        <v>1</v>
      </c>
      <c r="M83" s="26">
        <v>1</v>
      </c>
      <c r="N83" s="25">
        <v>1</v>
      </c>
      <c r="O83" s="26">
        <v>1</v>
      </c>
      <c r="P83" s="26">
        <v>1</v>
      </c>
      <c r="Q83" s="26">
        <v>1</v>
      </c>
      <c r="R83" s="25">
        <v>1</v>
      </c>
      <c r="S83" s="26">
        <v>1</v>
      </c>
      <c r="T83" s="26">
        <v>2</v>
      </c>
      <c r="U83" s="26">
        <v>2</v>
      </c>
      <c r="V83" s="25">
        <v>1</v>
      </c>
      <c r="W83" s="26">
        <v>2</v>
      </c>
      <c r="X83" s="26">
        <v>1</v>
      </c>
      <c r="Y83" s="27">
        <v>1</v>
      </c>
      <c r="Z83" s="28"/>
      <c r="AA83" s="26"/>
      <c r="AB83" s="26"/>
      <c r="AC83" s="108"/>
      <c r="AD83" s="28">
        <v>1</v>
      </c>
      <c r="AE83" s="26">
        <v>1</v>
      </c>
      <c r="AF83" s="26">
        <v>2</v>
      </c>
      <c r="AG83" s="27">
        <v>1</v>
      </c>
      <c r="AH83" s="107"/>
      <c r="AI83" s="26"/>
      <c r="AJ83" s="26"/>
      <c r="AK83" s="108"/>
      <c r="AL83" s="25">
        <v>2</v>
      </c>
      <c r="AM83" s="26">
        <v>2</v>
      </c>
      <c r="AN83" s="26">
        <v>1</v>
      </c>
      <c r="AO83" s="29">
        <v>1</v>
      </c>
      <c r="AP83" s="25">
        <v>5</v>
      </c>
      <c r="AQ83" s="26">
        <v>3</v>
      </c>
      <c r="AR83" s="26">
        <v>1</v>
      </c>
      <c r="AS83" s="29">
        <v>1</v>
      </c>
      <c r="AT83" s="25">
        <v>1</v>
      </c>
      <c r="AU83" s="26">
        <v>1</v>
      </c>
      <c r="AV83" s="26">
        <v>1</v>
      </c>
      <c r="AW83" s="29">
        <v>1</v>
      </c>
      <c r="AX83" s="25"/>
      <c r="AY83" s="26"/>
      <c r="AZ83" s="26"/>
      <c r="BA83" s="29"/>
      <c r="BB83" s="25"/>
      <c r="BC83" s="26"/>
      <c r="BD83" s="26"/>
      <c r="BE83" s="108"/>
      <c r="BF83" s="4"/>
    </row>
    <row r="84" spans="1:58" ht="15" customHeight="1">
      <c r="A84" s="5" t="str">
        <f t="shared" si="3"/>
        <v>Rohrhügel</v>
      </c>
      <c r="B84" s="107">
        <v>2</v>
      </c>
      <c r="C84" s="26">
        <v>1</v>
      </c>
      <c r="D84" s="26">
        <v>1</v>
      </c>
      <c r="E84" s="27">
        <v>1</v>
      </c>
      <c r="F84" s="25">
        <v>2</v>
      </c>
      <c r="G84" s="26">
        <v>2</v>
      </c>
      <c r="H84" s="26">
        <v>2</v>
      </c>
      <c r="I84" s="26">
        <v>1</v>
      </c>
      <c r="J84" s="25">
        <v>1</v>
      </c>
      <c r="K84" s="26">
        <v>1</v>
      </c>
      <c r="L84" s="26">
        <v>1</v>
      </c>
      <c r="M84" s="26">
        <v>1</v>
      </c>
      <c r="N84" s="25">
        <v>1</v>
      </c>
      <c r="O84" s="26">
        <v>1</v>
      </c>
      <c r="P84" s="26">
        <v>1</v>
      </c>
      <c r="Q84" s="26">
        <v>1</v>
      </c>
      <c r="R84" s="25">
        <v>1</v>
      </c>
      <c r="S84" s="26">
        <v>1</v>
      </c>
      <c r="T84" s="26">
        <v>1</v>
      </c>
      <c r="U84" s="26">
        <v>1</v>
      </c>
      <c r="V84" s="25">
        <v>1</v>
      </c>
      <c r="W84" s="26">
        <v>1</v>
      </c>
      <c r="X84" s="26">
        <v>1</v>
      </c>
      <c r="Y84" s="27">
        <v>1</v>
      </c>
      <c r="Z84" s="28"/>
      <c r="AA84" s="26"/>
      <c r="AB84" s="26"/>
      <c r="AC84" s="108"/>
      <c r="AD84" s="28">
        <v>2</v>
      </c>
      <c r="AE84" s="26">
        <v>1</v>
      </c>
      <c r="AF84" s="26">
        <v>2</v>
      </c>
      <c r="AG84" s="27">
        <v>2</v>
      </c>
      <c r="AH84" s="107"/>
      <c r="AI84" s="26"/>
      <c r="AJ84" s="26"/>
      <c r="AK84" s="108"/>
      <c r="AL84" s="25">
        <v>2</v>
      </c>
      <c r="AM84" s="26">
        <v>1</v>
      </c>
      <c r="AN84" s="26">
        <v>2</v>
      </c>
      <c r="AO84" s="29">
        <v>1</v>
      </c>
      <c r="AP84" s="25">
        <v>2</v>
      </c>
      <c r="AQ84" s="26">
        <v>2</v>
      </c>
      <c r="AR84" s="26">
        <v>1</v>
      </c>
      <c r="AS84" s="29">
        <v>1</v>
      </c>
      <c r="AT84" s="25">
        <v>1</v>
      </c>
      <c r="AU84" s="26">
        <v>1</v>
      </c>
      <c r="AV84" s="26">
        <v>1</v>
      </c>
      <c r="AW84" s="29">
        <v>2</v>
      </c>
      <c r="AX84" s="25"/>
      <c r="AY84" s="26"/>
      <c r="AZ84" s="26"/>
      <c r="BA84" s="29"/>
      <c r="BB84" s="25"/>
      <c r="BC84" s="26"/>
      <c r="BD84" s="26"/>
      <c r="BE84" s="108"/>
      <c r="BF84" s="4"/>
    </row>
    <row r="85" spans="1:58" ht="15" customHeight="1">
      <c r="A85" s="5" t="str">
        <f t="shared" si="3"/>
        <v>Versetzung</v>
      </c>
      <c r="B85" s="107">
        <v>2</v>
      </c>
      <c r="C85" s="26">
        <v>3</v>
      </c>
      <c r="D85" s="26">
        <v>1</v>
      </c>
      <c r="E85" s="27">
        <v>1</v>
      </c>
      <c r="F85" s="25">
        <v>1</v>
      </c>
      <c r="G85" s="26">
        <v>1</v>
      </c>
      <c r="H85" s="26">
        <v>1</v>
      </c>
      <c r="I85" s="26">
        <v>1</v>
      </c>
      <c r="J85" s="25">
        <v>2</v>
      </c>
      <c r="K85" s="26">
        <v>2</v>
      </c>
      <c r="L85" s="26">
        <v>1</v>
      </c>
      <c r="M85" s="26">
        <v>2</v>
      </c>
      <c r="N85" s="25">
        <v>2</v>
      </c>
      <c r="O85" s="26">
        <v>3</v>
      </c>
      <c r="P85" s="26">
        <v>3</v>
      </c>
      <c r="Q85" s="26">
        <v>1</v>
      </c>
      <c r="R85" s="25">
        <v>2</v>
      </c>
      <c r="S85" s="26">
        <v>2</v>
      </c>
      <c r="T85" s="26">
        <v>2</v>
      </c>
      <c r="U85" s="26">
        <v>1</v>
      </c>
      <c r="V85" s="25">
        <v>2</v>
      </c>
      <c r="W85" s="26">
        <v>1</v>
      </c>
      <c r="X85" s="26">
        <v>2</v>
      </c>
      <c r="Y85" s="27">
        <v>1</v>
      </c>
      <c r="Z85" s="28"/>
      <c r="AA85" s="26"/>
      <c r="AB85" s="26"/>
      <c r="AC85" s="108"/>
      <c r="AD85" s="28">
        <v>3</v>
      </c>
      <c r="AE85" s="26">
        <v>3</v>
      </c>
      <c r="AF85" s="26">
        <v>1</v>
      </c>
      <c r="AG85" s="27">
        <v>1</v>
      </c>
      <c r="AH85" s="107"/>
      <c r="AI85" s="26"/>
      <c r="AJ85" s="26"/>
      <c r="AK85" s="108"/>
      <c r="AL85" s="25">
        <v>2</v>
      </c>
      <c r="AM85" s="26">
        <v>1</v>
      </c>
      <c r="AN85" s="26">
        <v>1</v>
      </c>
      <c r="AO85" s="29">
        <v>1</v>
      </c>
      <c r="AP85" s="25">
        <v>2</v>
      </c>
      <c r="AQ85" s="26">
        <v>1</v>
      </c>
      <c r="AR85" s="26">
        <v>3</v>
      </c>
      <c r="AS85" s="29">
        <v>2</v>
      </c>
      <c r="AT85" s="25">
        <v>2</v>
      </c>
      <c r="AU85" s="26">
        <v>1</v>
      </c>
      <c r="AV85" s="26">
        <v>2</v>
      </c>
      <c r="AW85" s="29">
        <v>2</v>
      </c>
      <c r="AX85" s="25"/>
      <c r="AY85" s="26"/>
      <c r="AZ85" s="26"/>
      <c r="BA85" s="29"/>
      <c r="BB85" s="25"/>
      <c r="BC85" s="26"/>
      <c r="BD85" s="26"/>
      <c r="BE85" s="108"/>
      <c r="BF85" s="4"/>
    </row>
    <row r="86" spans="1:58" ht="15" customHeight="1">
      <c r="A86" s="5" t="str">
        <f t="shared" si="3"/>
        <v>Turm</v>
      </c>
      <c r="B86" s="107">
        <v>1</v>
      </c>
      <c r="C86" s="26">
        <v>1</v>
      </c>
      <c r="D86" s="26">
        <v>1</v>
      </c>
      <c r="E86" s="27">
        <v>1</v>
      </c>
      <c r="F86" s="25">
        <v>1</v>
      </c>
      <c r="G86" s="26">
        <v>1</v>
      </c>
      <c r="H86" s="26">
        <v>1</v>
      </c>
      <c r="I86" s="26">
        <v>1</v>
      </c>
      <c r="J86" s="25">
        <v>3</v>
      </c>
      <c r="K86" s="26">
        <v>1</v>
      </c>
      <c r="L86" s="26">
        <v>1</v>
      </c>
      <c r="M86" s="26">
        <v>2</v>
      </c>
      <c r="N86" s="25">
        <v>1</v>
      </c>
      <c r="O86" s="26">
        <v>1</v>
      </c>
      <c r="P86" s="26">
        <v>1</v>
      </c>
      <c r="Q86" s="26">
        <v>1</v>
      </c>
      <c r="R86" s="25">
        <v>1</v>
      </c>
      <c r="S86" s="26">
        <v>1</v>
      </c>
      <c r="T86" s="26">
        <v>2</v>
      </c>
      <c r="U86" s="26">
        <v>1</v>
      </c>
      <c r="V86" s="25">
        <v>2</v>
      </c>
      <c r="W86" s="26">
        <v>1</v>
      </c>
      <c r="X86" s="26">
        <v>2</v>
      </c>
      <c r="Y86" s="27">
        <v>1</v>
      </c>
      <c r="Z86" s="28"/>
      <c r="AA86" s="26"/>
      <c r="AB86" s="26"/>
      <c r="AC86" s="108"/>
      <c r="AD86" s="28">
        <v>2</v>
      </c>
      <c r="AE86" s="26">
        <v>1</v>
      </c>
      <c r="AF86" s="26">
        <v>1</v>
      </c>
      <c r="AG86" s="27">
        <v>1</v>
      </c>
      <c r="AH86" s="107"/>
      <c r="AI86" s="26"/>
      <c r="AJ86" s="26"/>
      <c r="AK86" s="108"/>
      <c r="AL86" s="25">
        <v>2</v>
      </c>
      <c r="AM86" s="26">
        <v>2</v>
      </c>
      <c r="AN86" s="26">
        <v>3</v>
      </c>
      <c r="AO86" s="29">
        <v>1</v>
      </c>
      <c r="AP86" s="25">
        <v>1</v>
      </c>
      <c r="AQ86" s="26">
        <v>1</v>
      </c>
      <c r="AR86" s="26">
        <v>1</v>
      </c>
      <c r="AS86" s="29">
        <v>1</v>
      </c>
      <c r="AT86" s="25">
        <v>2</v>
      </c>
      <c r="AU86" s="26">
        <v>1</v>
      </c>
      <c r="AV86" s="26">
        <v>2</v>
      </c>
      <c r="AW86" s="29">
        <v>4</v>
      </c>
      <c r="AX86" s="25"/>
      <c r="AY86" s="26"/>
      <c r="AZ86" s="26"/>
      <c r="BA86" s="29"/>
      <c r="BB86" s="25"/>
      <c r="BC86" s="26"/>
      <c r="BD86" s="26"/>
      <c r="BE86" s="108"/>
      <c r="BF86" s="4"/>
    </row>
    <row r="87" spans="1:58" ht="15" customHeight="1">
      <c r="A87" s="5" t="str">
        <f t="shared" si="3"/>
        <v>Schrägkreis</v>
      </c>
      <c r="B87" s="107">
        <v>1</v>
      </c>
      <c r="C87" s="26">
        <v>1</v>
      </c>
      <c r="D87" s="26">
        <v>1</v>
      </c>
      <c r="E87" s="27">
        <v>1</v>
      </c>
      <c r="F87" s="25">
        <v>2</v>
      </c>
      <c r="G87" s="26">
        <v>2</v>
      </c>
      <c r="H87" s="26">
        <v>1</v>
      </c>
      <c r="I87" s="26">
        <v>2</v>
      </c>
      <c r="J87" s="25">
        <v>2</v>
      </c>
      <c r="K87" s="26">
        <v>1</v>
      </c>
      <c r="L87" s="26">
        <v>2</v>
      </c>
      <c r="M87" s="26">
        <v>1</v>
      </c>
      <c r="N87" s="25">
        <v>1</v>
      </c>
      <c r="O87" s="26">
        <v>1</v>
      </c>
      <c r="P87" s="26">
        <v>1</v>
      </c>
      <c r="Q87" s="26">
        <v>4</v>
      </c>
      <c r="R87" s="25">
        <v>1</v>
      </c>
      <c r="S87" s="26">
        <v>1</v>
      </c>
      <c r="T87" s="26">
        <v>1</v>
      </c>
      <c r="U87" s="26">
        <v>2</v>
      </c>
      <c r="V87" s="25">
        <v>2</v>
      </c>
      <c r="W87" s="26">
        <v>1</v>
      </c>
      <c r="X87" s="26">
        <v>1</v>
      </c>
      <c r="Y87" s="27">
        <v>1</v>
      </c>
      <c r="Z87" s="28"/>
      <c r="AA87" s="26"/>
      <c r="AB87" s="26"/>
      <c r="AC87" s="108"/>
      <c r="AD87" s="28">
        <v>1</v>
      </c>
      <c r="AE87" s="26">
        <v>1</v>
      </c>
      <c r="AF87" s="26">
        <v>1</v>
      </c>
      <c r="AG87" s="27">
        <v>1</v>
      </c>
      <c r="AH87" s="107"/>
      <c r="AI87" s="26"/>
      <c r="AJ87" s="26"/>
      <c r="AK87" s="108"/>
      <c r="AL87" s="25">
        <v>2</v>
      </c>
      <c r="AM87" s="26">
        <v>3</v>
      </c>
      <c r="AN87" s="26">
        <v>1</v>
      </c>
      <c r="AO87" s="29">
        <v>1</v>
      </c>
      <c r="AP87" s="25">
        <v>1</v>
      </c>
      <c r="AQ87" s="26">
        <v>2</v>
      </c>
      <c r="AR87" s="26">
        <v>2</v>
      </c>
      <c r="AS87" s="29">
        <v>2</v>
      </c>
      <c r="AT87" s="25">
        <v>1</v>
      </c>
      <c r="AU87" s="26">
        <v>1</v>
      </c>
      <c r="AV87" s="26">
        <v>1</v>
      </c>
      <c r="AW87" s="29">
        <v>1</v>
      </c>
      <c r="AX87" s="25"/>
      <c r="AY87" s="26"/>
      <c r="AZ87" s="26"/>
      <c r="BA87" s="29"/>
      <c r="BB87" s="25"/>
      <c r="BC87" s="26"/>
      <c r="BD87" s="26"/>
      <c r="BE87" s="108"/>
      <c r="BF87" s="4"/>
    </row>
    <row r="88" spans="1:58" ht="15" customHeight="1">
      <c r="A88" s="5" t="str">
        <f t="shared" si="3"/>
        <v>Salto</v>
      </c>
      <c r="B88" s="107">
        <v>1</v>
      </c>
      <c r="C88" s="26">
        <v>2</v>
      </c>
      <c r="D88" s="26">
        <v>1</v>
      </c>
      <c r="E88" s="27">
        <v>2</v>
      </c>
      <c r="F88" s="25">
        <v>2</v>
      </c>
      <c r="G88" s="26">
        <v>2</v>
      </c>
      <c r="H88" s="26">
        <v>1</v>
      </c>
      <c r="I88" s="26">
        <v>2</v>
      </c>
      <c r="J88" s="25">
        <v>1</v>
      </c>
      <c r="K88" s="26">
        <v>1</v>
      </c>
      <c r="L88" s="26">
        <v>1</v>
      </c>
      <c r="M88" s="26">
        <v>2</v>
      </c>
      <c r="N88" s="25">
        <v>2</v>
      </c>
      <c r="O88" s="26">
        <v>2</v>
      </c>
      <c r="P88" s="26">
        <v>1</v>
      </c>
      <c r="Q88" s="26">
        <v>2</v>
      </c>
      <c r="R88" s="25">
        <v>2</v>
      </c>
      <c r="S88" s="26">
        <v>1</v>
      </c>
      <c r="T88" s="26">
        <v>1</v>
      </c>
      <c r="U88" s="26">
        <v>2</v>
      </c>
      <c r="V88" s="25">
        <v>2</v>
      </c>
      <c r="W88" s="26">
        <v>2</v>
      </c>
      <c r="X88" s="26">
        <v>2</v>
      </c>
      <c r="Y88" s="27">
        <v>2</v>
      </c>
      <c r="Z88" s="28"/>
      <c r="AA88" s="26"/>
      <c r="AB88" s="26"/>
      <c r="AC88" s="108"/>
      <c r="AD88" s="28">
        <v>2</v>
      </c>
      <c r="AE88" s="26">
        <v>2</v>
      </c>
      <c r="AF88" s="26">
        <v>2</v>
      </c>
      <c r="AG88" s="27">
        <v>1</v>
      </c>
      <c r="AH88" s="107"/>
      <c r="AI88" s="26"/>
      <c r="AJ88" s="26"/>
      <c r="AK88" s="108"/>
      <c r="AL88" s="25">
        <v>3</v>
      </c>
      <c r="AM88" s="26">
        <v>2</v>
      </c>
      <c r="AN88" s="26">
        <v>3</v>
      </c>
      <c r="AO88" s="29">
        <v>1</v>
      </c>
      <c r="AP88" s="25">
        <v>2</v>
      </c>
      <c r="AQ88" s="26">
        <v>2</v>
      </c>
      <c r="AR88" s="26">
        <v>2</v>
      </c>
      <c r="AS88" s="29">
        <v>2</v>
      </c>
      <c r="AT88" s="25">
        <v>1</v>
      </c>
      <c r="AU88" s="26">
        <v>2</v>
      </c>
      <c r="AV88" s="26">
        <v>2</v>
      </c>
      <c r="AW88" s="29">
        <v>1</v>
      </c>
      <c r="AX88" s="25"/>
      <c r="AY88" s="26"/>
      <c r="AZ88" s="26"/>
      <c r="BA88" s="29"/>
      <c r="BB88" s="25"/>
      <c r="BC88" s="26"/>
      <c r="BD88" s="26"/>
      <c r="BE88" s="108"/>
      <c r="BF88" s="4"/>
    </row>
    <row r="89" spans="1:58" ht="15" customHeight="1" thickBot="1">
      <c r="A89" s="5" t="str">
        <f t="shared" si="3"/>
        <v>Labyrinth</v>
      </c>
      <c r="B89" s="137">
        <v>1</v>
      </c>
      <c r="C89" s="110">
        <v>1</v>
      </c>
      <c r="D89" s="110">
        <v>2</v>
      </c>
      <c r="E89" s="111">
        <v>1</v>
      </c>
      <c r="F89" s="109">
        <v>1</v>
      </c>
      <c r="G89" s="110">
        <v>3</v>
      </c>
      <c r="H89" s="110">
        <v>1</v>
      </c>
      <c r="I89" s="110">
        <v>1</v>
      </c>
      <c r="J89" s="109">
        <v>1</v>
      </c>
      <c r="K89" s="110">
        <v>1</v>
      </c>
      <c r="L89" s="110">
        <v>1</v>
      </c>
      <c r="M89" s="110">
        <v>1</v>
      </c>
      <c r="N89" s="109">
        <v>1</v>
      </c>
      <c r="O89" s="110">
        <v>1</v>
      </c>
      <c r="P89" s="110">
        <v>1</v>
      </c>
      <c r="Q89" s="110">
        <v>1</v>
      </c>
      <c r="R89" s="109">
        <v>1</v>
      </c>
      <c r="S89" s="110">
        <v>1</v>
      </c>
      <c r="T89" s="110">
        <v>1</v>
      </c>
      <c r="U89" s="110">
        <v>1</v>
      </c>
      <c r="V89" s="109">
        <v>1</v>
      </c>
      <c r="W89" s="110">
        <v>1</v>
      </c>
      <c r="X89" s="110">
        <v>2</v>
      </c>
      <c r="Y89" s="111">
        <v>1</v>
      </c>
      <c r="Z89" s="158"/>
      <c r="AA89" s="110"/>
      <c r="AB89" s="110"/>
      <c r="AC89" s="112"/>
      <c r="AD89" s="158">
        <v>1</v>
      </c>
      <c r="AE89" s="110">
        <v>1</v>
      </c>
      <c r="AF89" s="110">
        <v>1</v>
      </c>
      <c r="AG89" s="111">
        <v>2</v>
      </c>
      <c r="AH89" s="137"/>
      <c r="AI89" s="110"/>
      <c r="AJ89" s="110"/>
      <c r="AK89" s="112"/>
      <c r="AL89" s="109">
        <v>7</v>
      </c>
      <c r="AM89" s="110">
        <v>3</v>
      </c>
      <c r="AN89" s="110">
        <v>1</v>
      </c>
      <c r="AO89" s="138">
        <v>3</v>
      </c>
      <c r="AP89" s="109">
        <v>1</v>
      </c>
      <c r="AQ89" s="110">
        <v>1</v>
      </c>
      <c r="AR89" s="110">
        <v>1</v>
      </c>
      <c r="AS89" s="138">
        <v>1</v>
      </c>
      <c r="AT89" s="109">
        <v>1</v>
      </c>
      <c r="AU89" s="110">
        <v>1</v>
      </c>
      <c r="AV89" s="110">
        <v>3</v>
      </c>
      <c r="AW89" s="138">
        <v>1</v>
      </c>
      <c r="AX89" s="109"/>
      <c r="AY89" s="110"/>
      <c r="AZ89" s="110"/>
      <c r="BA89" s="138"/>
      <c r="BB89" s="109"/>
      <c r="BC89" s="110"/>
      <c r="BD89" s="110"/>
      <c r="BE89" s="112"/>
      <c r="BF89" s="245"/>
    </row>
    <row r="90" spans="1:58" ht="15" customHeight="1">
      <c r="A90" s="3"/>
      <c r="B90" s="106">
        <f aca="true" t="shared" si="4" ref="B90:BE90">SUM(B72:B89)</f>
        <v>24</v>
      </c>
      <c r="C90" s="106">
        <f t="shared" si="4"/>
        <v>25</v>
      </c>
      <c r="D90" s="106">
        <f t="shared" si="4"/>
        <v>23</v>
      </c>
      <c r="E90" s="106">
        <f t="shared" si="4"/>
        <v>24</v>
      </c>
      <c r="F90" s="106">
        <f t="shared" si="4"/>
        <v>26</v>
      </c>
      <c r="G90" s="106">
        <f t="shared" si="4"/>
        <v>33</v>
      </c>
      <c r="H90" s="106">
        <f t="shared" si="4"/>
        <v>26</v>
      </c>
      <c r="I90" s="106">
        <f t="shared" si="4"/>
        <v>23</v>
      </c>
      <c r="J90" s="106">
        <f t="shared" si="4"/>
        <v>26</v>
      </c>
      <c r="K90" s="106">
        <f t="shared" si="4"/>
        <v>25</v>
      </c>
      <c r="L90" s="106">
        <f t="shared" si="4"/>
        <v>25</v>
      </c>
      <c r="M90" s="106">
        <f t="shared" si="4"/>
        <v>22</v>
      </c>
      <c r="N90" s="106">
        <f t="shared" si="4"/>
        <v>22</v>
      </c>
      <c r="O90" s="106">
        <f t="shared" si="4"/>
        <v>21</v>
      </c>
      <c r="P90" s="106">
        <f t="shared" si="4"/>
        <v>24</v>
      </c>
      <c r="Q90" s="106">
        <f t="shared" si="4"/>
        <v>25</v>
      </c>
      <c r="R90" s="106">
        <f t="shared" si="4"/>
        <v>22</v>
      </c>
      <c r="S90" s="106">
        <f t="shared" si="4"/>
        <v>24</v>
      </c>
      <c r="T90" s="106">
        <f t="shared" si="4"/>
        <v>27</v>
      </c>
      <c r="U90" s="106">
        <f t="shared" si="4"/>
        <v>25</v>
      </c>
      <c r="V90" s="106">
        <f t="shared" si="4"/>
        <v>25</v>
      </c>
      <c r="W90" s="106">
        <f t="shared" si="4"/>
        <v>21</v>
      </c>
      <c r="X90" s="106">
        <f t="shared" si="4"/>
        <v>29</v>
      </c>
      <c r="Y90" s="106">
        <f t="shared" si="4"/>
        <v>26</v>
      </c>
      <c r="Z90" s="106">
        <f t="shared" si="4"/>
        <v>0</v>
      </c>
      <c r="AA90" s="106">
        <f t="shared" si="4"/>
        <v>0</v>
      </c>
      <c r="AB90" s="106">
        <f t="shared" si="4"/>
        <v>0</v>
      </c>
      <c r="AC90" s="106">
        <f t="shared" si="4"/>
        <v>0</v>
      </c>
      <c r="AD90" s="106">
        <f t="shared" si="4"/>
        <v>29</v>
      </c>
      <c r="AE90" s="106">
        <f t="shared" si="4"/>
        <v>28</v>
      </c>
      <c r="AF90" s="106">
        <f t="shared" si="4"/>
        <v>26</v>
      </c>
      <c r="AG90" s="106">
        <f t="shared" si="4"/>
        <v>26</v>
      </c>
      <c r="AH90" s="106">
        <f t="shared" si="4"/>
        <v>0</v>
      </c>
      <c r="AI90" s="106">
        <f t="shared" si="4"/>
        <v>0</v>
      </c>
      <c r="AJ90" s="106">
        <f t="shared" si="4"/>
        <v>0</v>
      </c>
      <c r="AK90" s="106">
        <f t="shared" si="4"/>
        <v>0</v>
      </c>
      <c r="AL90" s="106">
        <f t="shared" si="4"/>
        <v>41</v>
      </c>
      <c r="AM90" s="106">
        <f t="shared" si="4"/>
        <v>29</v>
      </c>
      <c r="AN90" s="106">
        <f t="shared" si="4"/>
        <v>33</v>
      </c>
      <c r="AO90" s="106">
        <f t="shared" si="4"/>
        <v>23</v>
      </c>
      <c r="AP90" s="106">
        <f t="shared" si="4"/>
        <v>34</v>
      </c>
      <c r="AQ90" s="106">
        <f t="shared" si="4"/>
        <v>29</v>
      </c>
      <c r="AR90" s="106">
        <f t="shared" si="4"/>
        <v>27</v>
      </c>
      <c r="AS90" s="106">
        <f t="shared" si="4"/>
        <v>28</v>
      </c>
      <c r="AT90" s="106">
        <f t="shared" si="4"/>
        <v>29</v>
      </c>
      <c r="AU90" s="106">
        <f t="shared" si="4"/>
        <v>27</v>
      </c>
      <c r="AV90" s="106">
        <f t="shared" si="4"/>
        <v>30</v>
      </c>
      <c r="AW90" s="106">
        <f t="shared" si="4"/>
        <v>28</v>
      </c>
      <c r="AX90" s="106">
        <f t="shared" si="4"/>
        <v>0</v>
      </c>
      <c r="AY90" s="106">
        <f t="shared" si="4"/>
        <v>0</v>
      </c>
      <c r="AZ90" s="106">
        <f t="shared" si="4"/>
        <v>0</v>
      </c>
      <c r="BA90" s="106">
        <f t="shared" si="4"/>
        <v>0</v>
      </c>
      <c r="BB90" s="106">
        <f t="shared" si="4"/>
        <v>0</v>
      </c>
      <c r="BC90" s="106">
        <f t="shared" si="4"/>
        <v>0</v>
      </c>
      <c r="BD90" s="106">
        <f t="shared" si="4"/>
        <v>0</v>
      </c>
      <c r="BE90" s="106">
        <f t="shared" si="4"/>
        <v>0</v>
      </c>
      <c r="BF90" s="4"/>
    </row>
    <row r="91" spans="1:58" ht="15" customHeight="1">
      <c r="A91" s="3"/>
      <c r="B91" s="7"/>
      <c r="C91" s="8">
        <f>SUM(B90:E90)</f>
        <v>96</v>
      </c>
      <c r="D91" s="8"/>
      <c r="E91" s="9"/>
      <c r="F91" s="7"/>
      <c r="G91" s="8">
        <f>SUM(F90:I90)</f>
        <v>108</v>
      </c>
      <c r="H91" s="8"/>
      <c r="I91" s="9"/>
      <c r="J91" s="7"/>
      <c r="K91" s="8">
        <f>SUM(J90:M90)</f>
        <v>98</v>
      </c>
      <c r="L91" s="8"/>
      <c r="M91" s="9"/>
      <c r="N91" s="7"/>
      <c r="O91" s="8">
        <f>SUM(N90:Q90)</f>
        <v>92</v>
      </c>
      <c r="P91" s="8"/>
      <c r="Q91" s="9"/>
      <c r="R91" s="7"/>
      <c r="S91" s="8">
        <f>SUM(R90:U90)</f>
        <v>98</v>
      </c>
      <c r="T91" s="8"/>
      <c r="U91" s="9"/>
      <c r="V91" s="7"/>
      <c r="W91" s="8">
        <f>SUM(V90:Y90)</f>
        <v>101</v>
      </c>
      <c r="X91" s="8"/>
      <c r="Y91" s="9"/>
      <c r="Z91" s="7"/>
      <c r="AA91" s="8">
        <f>SUM(Z90:AC90)</f>
        <v>0</v>
      </c>
      <c r="AB91" s="8"/>
      <c r="AC91" s="9"/>
      <c r="AD91" s="7"/>
      <c r="AE91" s="8">
        <f>SUM(AD90:AG90)</f>
        <v>109</v>
      </c>
      <c r="AF91" s="8"/>
      <c r="AG91" s="9"/>
      <c r="AH91" s="7"/>
      <c r="AI91" s="8">
        <f>SUM(AH90:AK90)</f>
        <v>0</v>
      </c>
      <c r="AJ91" s="8"/>
      <c r="AK91" s="9"/>
      <c r="AL91" s="7"/>
      <c r="AM91" s="8">
        <f>SUM(AL90:AO90)</f>
        <v>126</v>
      </c>
      <c r="AN91" s="8"/>
      <c r="AO91" s="9"/>
      <c r="AP91" s="7"/>
      <c r="AQ91" s="8">
        <f>SUM(AP90:AS90)</f>
        <v>118</v>
      </c>
      <c r="AR91" s="8"/>
      <c r="AS91" s="9"/>
      <c r="AT91" s="7"/>
      <c r="AU91" s="8">
        <f>SUM(AT90:AW90)</f>
        <v>114</v>
      </c>
      <c r="AV91" s="8"/>
      <c r="AW91" s="9"/>
      <c r="AX91" s="7"/>
      <c r="AY91" s="8">
        <f>SUM(AX90:BA90)</f>
        <v>0</v>
      </c>
      <c r="AZ91" s="8"/>
      <c r="BA91" s="9"/>
      <c r="BB91" s="7"/>
      <c r="BC91" s="8">
        <f>SUM(BB90:BE90)</f>
        <v>0</v>
      </c>
      <c r="BD91" s="8"/>
      <c r="BE91" s="9"/>
      <c r="BF91" s="4"/>
    </row>
    <row r="92" spans="1:58" ht="15" customHeight="1" thickBot="1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4"/>
    </row>
    <row r="93" spans="1:58" ht="15" customHeight="1">
      <c r="A93" s="12">
        <f>SUM(B72:AC89)</f>
        <v>593</v>
      </c>
      <c r="B93" s="13" t="s">
        <v>1</v>
      </c>
      <c r="C93" s="13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4"/>
    </row>
    <row r="94" spans="1:58" ht="15" customHeight="1" thickBot="1">
      <c r="A94" s="14">
        <f>A93/(6*'Info Turnier'!B2)</f>
        <v>24.708333333333332</v>
      </c>
      <c r="B94" s="15" t="s">
        <v>0</v>
      </c>
      <c r="C94" s="15"/>
      <c r="D94" s="16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4"/>
    </row>
    <row r="95" spans="1:58" ht="15" customHeight="1" thickBo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6"/>
    </row>
    <row r="96" ht="15" customHeight="1" thickBot="1">
      <c r="A96" s="1"/>
    </row>
    <row r="97" spans="1:60" ht="24" customHeight="1" thickBot="1">
      <c r="A97" s="236" t="s">
        <v>418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23"/>
      <c r="BG97" s="22"/>
      <c r="BH97" s="22"/>
    </row>
    <row r="98" spans="1:58" ht="15" customHeight="1" thickBot="1">
      <c r="A98" s="159"/>
      <c r="B98" s="142" t="s">
        <v>33</v>
      </c>
      <c r="C98" s="143"/>
      <c r="D98" s="143"/>
      <c r="E98" s="249">
        <v>1</v>
      </c>
      <c r="F98" s="142" t="s">
        <v>34</v>
      </c>
      <c r="G98" s="143"/>
      <c r="H98" s="143"/>
      <c r="I98" s="249">
        <v>1</v>
      </c>
      <c r="J98" s="143" t="s">
        <v>35</v>
      </c>
      <c r="K98" s="143"/>
      <c r="L98" s="143"/>
      <c r="M98" s="249">
        <v>1</v>
      </c>
      <c r="N98" s="143" t="s">
        <v>36</v>
      </c>
      <c r="O98" s="143"/>
      <c r="P98" s="143"/>
      <c r="Q98" s="249">
        <v>1</v>
      </c>
      <c r="R98" s="143" t="s">
        <v>37</v>
      </c>
      <c r="S98" s="143"/>
      <c r="T98" s="143"/>
      <c r="U98" s="249">
        <v>1</v>
      </c>
      <c r="V98" s="143" t="s">
        <v>38</v>
      </c>
      <c r="W98" s="143"/>
      <c r="X98" s="143"/>
      <c r="Y98" s="249">
        <v>1</v>
      </c>
      <c r="Z98" s="143" t="s">
        <v>39</v>
      </c>
      <c r="AA98" s="143"/>
      <c r="AB98" s="143"/>
      <c r="AC98" s="143"/>
      <c r="AD98" s="142" t="s">
        <v>41</v>
      </c>
      <c r="AE98" s="143"/>
      <c r="AF98" s="143"/>
      <c r="AG98" s="249">
        <v>1</v>
      </c>
      <c r="AH98" s="142" t="s">
        <v>176</v>
      </c>
      <c r="AI98" s="143"/>
      <c r="AJ98" s="143"/>
      <c r="AK98" s="249">
        <v>0</v>
      </c>
      <c r="AL98" s="143" t="s">
        <v>40</v>
      </c>
      <c r="AM98" s="143"/>
      <c r="AN98" s="143"/>
      <c r="AO98" s="372">
        <v>1</v>
      </c>
      <c r="AP98" s="143" t="s">
        <v>98</v>
      </c>
      <c r="AQ98" s="143"/>
      <c r="AR98" s="143"/>
      <c r="AS98" s="372">
        <v>1</v>
      </c>
      <c r="AT98" s="143" t="s">
        <v>99</v>
      </c>
      <c r="AU98" s="143"/>
      <c r="AV98" s="143"/>
      <c r="AW98" s="372">
        <v>1</v>
      </c>
      <c r="AX98" s="143" t="s">
        <v>100</v>
      </c>
      <c r="AY98" s="143"/>
      <c r="AZ98" s="143"/>
      <c r="BA98" s="372">
        <v>1</v>
      </c>
      <c r="BB98" s="244" t="s">
        <v>101</v>
      </c>
      <c r="BC98" s="143"/>
      <c r="BD98" s="143"/>
      <c r="BE98" s="249">
        <v>0</v>
      </c>
      <c r="BF98" s="4"/>
    </row>
    <row r="99" spans="1:58" ht="15" customHeight="1">
      <c r="A99" s="144" t="s">
        <v>29</v>
      </c>
      <c r="B99" s="237">
        <v>68</v>
      </c>
      <c r="C99" s="139"/>
      <c r="D99" s="139"/>
      <c r="E99" s="140"/>
      <c r="F99" s="238">
        <v>78</v>
      </c>
      <c r="G99" s="139"/>
      <c r="H99" s="139"/>
      <c r="I99" s="140"/>
      <c r="J99" s="238">
        <v>79</v>
      </c>
      <c r="K99" s="139"/>
      <c r="L99" s="139"/>
      <c r="M99" s="140"/>
      <c r="N99" s="238">
        <v>72</v>
      </c>
      <c r="O99" s="139"/>
      <c r="P99" s="139"/>
      <c r="Q99" s="140"/>
      <c r="R99" s="238">
        <v>76</v>
      </c>
      <c r="S99" s="139"/>
      <c r="T99" s="139"/>
      <c r="U99" s="140"/>
      <c r="V99" s="238">
        <v>66</v>
      </c>
      <c r="W99" s="139"/>
      <c r="X99" s="139"/>
      <c r="Y99" s="247"/>
      <c r="Z99" s="139"/>
      <c r="AA99" s="139"/>
      <c r="AB99" s="139"/>
      <c r="AC99" s="141"/>
      <c r="AD99" s="139">
        <v>71</v>
      </c>
      <c r="AE99" s="139"/>
      <c r="AF99" s="139"/>
      <c r="AG99" s="140"/>
      <c r="AH99" s="237"/>
      <c r="AI99" s="139"/>
      <c r="AJ99" s="139"/>
      <c r="AK99" s="141"/>
      <c r="AL99" s="238">
        <v>73</v>
      </c>
      <c r="AM99" s="139"/>
      <c r="AN99" s="139"/>
      <c r="AO99" s="139"/>
      <c r="AP99" s="238">
        <v>74</v>
      </c>
      <c r="AQ99" s="139"/>
      <c r="AR99" s="139"/>
      <c r="AS99" s="139"/>
      <c r="AT99" s="238">
        <v>75</v>
      </c>
      <c r="AU99" s="139"/>
      <c r="AV99" s="139"/>
      <c r="AW99" s="139"/>
      <c r="AX99" s="238">
        <v>80</v>
      </c>
      <c r="AY99" s="139"/>
      <c r="AZ99" s="139"/>
      <c r="BA99" s="139"/>
      <c r="BB99" s="238"/>
      <c r="BC99" s="139"/>
      <c r="BD99" s="139"/>
      <c r="BE99" s="141"/>
      <c r="BF99" s="4"/>
    </row>
    <row r="100" spans="1:58" ht="15" customHeight="1" hidden="1">
      <c r="A100" s="145" t="s">
        <v>22</v>
      </c>
      <c r="B100" s="131">
        <f>IF(B99,IF(VLOOKUP(B99,'Info Spieler'!$A$2:$H$96,2)=0,"",VLOOKUP(B99,'Info Spieler'!$A$2:$H$96,2)),"")</f>
        <v>24693</v>
      </c>
      <c r="C100" s="132"/>
      <c r="D100" s="132"/>
      <c r="E100" s="133"/>
      <c r="F100" s="134">
        <f>IF(F99,IF(VLOOKUP(F99,'Info Spieler'!$A$2:$H$135,2)=0,"",VLOOKUP(F99,'Info Spieler'!$A$2:$H$96,2)),"")</f>
        <v>21946</v>
      </c>
      <c r="G100" s="132"/>
      <c r="H100" s="132"/>
      <c r="I100" s="133"/>
      <c r="J100" s="134">
        <f>IF(J99,IF(VLOOKUP(J99,'Info Spieler'!$A$2:$H$135,2)=0,"",VLOOKUP(J99,'Info Spieler'!$A$2:$H$96,2)),"")</f>
        <v>26491</v>
      </c>
      <c r="K100" s="132"/>
      <c r="L100" s="132"/>
      <c r="M100" s="133"/>
      <c r="N100" s="134">
        <f>IF(N99,IF(VLOOKUP(N99,'Info Spieler'!$A$2:$H$135,2)=0,"",VLOOKUP(N99,'Info Spieler'!$A$2:$H$96,2)),"")</f>
        <v>46250</v>
      </c>
      <c r="O100" s="132"/>
      <c r="P100" s="132"/>
      <c r="Q100" s="133"/>
      <c r="R100" s="134">
        <f>IF(R99,IF(VLOOKUP(R99,'Info Spieler'!$A$2:$H$135,2)=0,"",VLOOKUP(R99,'Info Spieler'!$A$2:$H$96,2)),"")</f>
        <v>40219</v>
      </c>
      <c r="S100" s="132"/>
      <c r="T100" s="132"/>
      <c r="U100" s="133"/>
      <c r="V100" s="134">
        <f>IF(V99,IF(VLOOKUP(V99,'Info Spieler'!$A$2:$H$135,2)=0,"",VLOOKUP(V99,'Info Spieler'!$A$2:$H$96,2)),"")</f>
        <v>37799</v>
      </c>
      <c r="W100" s="132"/>
      <c r="X100" s="132"/>
      <c r="Y100" s="133"/>
      <c r="Z100" s="136">
        <f>IF(Z99,IF(VLOOKUP(Z99,'Info Spieler'!$A$2:$H$135,2)=0,"",VLOOKUP(Z99,'Info Spieler'!$A$2:$H$96,2)),"")</f>
      </c>
      <c r="AA100" s="132"/>
      <c r="AB100" s="132"/>
      <c r="AC100" s="135"/>
      <c r="AD100" s="136">
        <f>IF(AD99,IF(VLOOKUP(AD99,'Info Spieler'!$A$2:$H$135,2)=0,"",VLOOKUP(AD99,'Info Spieler'!$A$2:$H$96,2)),"")</f>
        <v>3800</v>
      </c>
      <c r="AE100" s="132"/>
      <c r="AF100" s="132"/>
      <c r="AG100" s="133"/>
      <c r="AH100" s="131">
        <f>IF(AH99,IF(VLOOKUP(AH99,'Info Spieler'!$A$2:$H$135,2)=0,"",VLOOKUP(AH99,'Info Spieler'!$A$2:$H$96,2)),"")</f>
      </c>
      <c r="AI100" s="132"/>
      <c r="AJ100" s="132"/>
      <c r="AK100" s="135"/>
      <c r="AL100" s="134">
        <f>IF(AL99,IF(VLOOKUP(AL99,'Info Spieler'!$A$2:$H$135,2)=0,"",VLOOKUP(AL99,'Info Spieler'!$A$2:$H$96,2)),"")</f>
        <v>61958</v>
      </c>
      <c r="AM100" s="132"/>
      <c r="AN100" s="132"/>
      <c r="AO100" s="132"/>
      <c r="AP100" s="134">
        <f>IF(AP99,IF(VLOOKUP(AP99,'Info Spieler'!$A$2:$H$135,2)=0,"",VLOOKUP(AP99,'Info Spieler'!$A$2:$H$96,2)),"")</f>
        <v>61620</v>
      </c>
      <c r="AQ100" s="132"/>
      <c r="AR100" s="132"/>
      <c r="AS100" s="132"/>
      <c r="AT100" s="134">
        <f>IF(AT99,IF(VLOOKUP(AT99,'Info Spieler'!$A$2:$H$135,2)=0,"",VLOOKUP(AT99,'Info Spieler'!$A$2:$H$96,2)),"")</f>
        <v>4222</v>
      </c>
      <c r="AU100" s="132"/>
      <c r="AV100" s="132"/>
      <c r="AW100" s="132"/>
      <c r="AX100" s="134">
        <f>IF(AX99,IF(VLOOKUP(AX99,'Info Spieler'!$A$2:$H$135,2)=0,"",VLOOKUP(AX99,'Info Spieler'!$A$2:$H$96,2)),"")</f>
        <v>27974</v>
      </c>
      <c r="AY100" s="132"/>
      <c r="AZ100" s="132"/>
      <c r="BA100" s="132"/>
      <c r="BB100" s="134">
        <f>IF(BB99,IF(VLOOKUP(BB99,'Info Spieler'!$A$2:$H$135,2)=0,"",VLOOKUP(BB99,'Info Spieler'!$A$2:$H$96,2)),"")</f>
      </c>
      <c r="BC100" s="132"/>
      <c r="BD100" s="132"/>
      <c r="BE100" s="135"/>
      <c r="BF100" s="4"/>
    </row>
    <row r="101" spans="1:58" ht="15" customHeight="1" thickBot="1">
      <c r="A101" s="145" t="s">
        <v>28</v>
      </c>
      <c r="B101" s="128" t="str">
        <f>IF(B99,IF(VLOOKUP(B99,'Info Spieler'!$A$2:$H$96,7)=0,"",VLOOKUP(B99,'Info Spieler'!$A$2:$H$96,7)),"")</f>
        <v>Eisermann, Bernd</v>
      </c>
      <c r="C101" s="124"/>
      <c r="D101" s="125"/>
      <c r="E101" s="126"/>
      <c r="F101" s="130" t="str">
        <f>IF(F99,IF(VLOOKUP(F99,'Info Spieler'!$A$2:$H$96,7)=0,"",VLOOKUP(F99,'Info Spieler'!$A$2:$H$96,7)),"")</f>
        <v>Lüttenberg, Winfried</v>
      </c>
      <c r="G101" s="124"/>
      <c r="H101" s="125"/>
      <c r="I101" s="126"/>
      <c r="J101" s="130" t="str">
        <f>IF(J99,IF(VLOOKUP(J99,'Info Spieler'!$A$2:$H$96,7)=0,"",VLOOKUP(J99,'Info Spieler'!$A$2:$H$96,7)),"")</f>
        <v>Schmidt, Olaf</v>
      </c>
      <c r="K101" s="124"/>
      <c r="L101" s="125"/>
      <c r="M101" s="126"/>
      <c r="N101" s="130" t="str">
        <f>IF(N99,IF(VLOOKUP(N99,'Info Spieler'!$A$2:$H$96,7)=0,"",VLOOKUP(N99,'Info Spieler'!$A$2:$H$96,7)),"")</f>
        <v>Hickert, Peter</v>
      </c>
      <c r="O101" s="124"/>
      <c r="P101" s="125"/>
      <c r="Q101" s="126"/>
      <c r="R101" s="130" t="str">
        <f>IF(R99,IF(VLOOKUP(R99,'Info Spieler'!$A$2:$H$96,7)=0,"",VLOOKUP(R99,'Info Spieler'!$A$2:$H$96,7)),"")</f>
        <v>Klein, Theo</v>
      </c>
      <c r="S101" s="124"/>
      <c r="T101" s="125"/>
      <c r="U101" s="126"/>
      <c r="V101" s="130" t="str">
        <f>IF(V99,IF(VLOOKUP(V99,'Info Spieler'!$A$2:$H$96,7)=0,"",VLOOKUP(V99,'Info Spieler'!$A$2:$H$96,7)),"")</f>
        <v>Battling, Hendrik</v>
      </c>
      <c r="W101" s="124"/>
      <c r="X101" s="125"/>
      <c r="Y101" s="126"/>
      <c r="Z101" s="129">
        <f>IF(Z99,IF(VLOOKUP(Z99,'Info Spieler'!$A$2:$H$96,7)=0,"",VLOOKUP(Z99,'Info Spieler'!$A$2:$H$96,7)),"")</f>
      </c>
      <c r="AA101" s="124"/>
      <c r="AB101" s="125"/>
      <c r="AC101" s="127"/>
      <c r="AD101" s="129" t="str">
        <f>IF(AD99,IF(VLOOKUP(AD99,'Info Spieler'!$A$2:$H$96,7)=0,"",VLOOKUP(AD99,'Info Spieler'!$A$2:$H$96,7)),"")</f>
        <v>Greiffendorf, Hellmut</v>
      </c>
      <c r="AE101" s="124"/>
      <c r="AF101" s="125"/>
      <c r="AG101" s="126"/>
      <c r="AH101" s="128">
        <f>IF(AH99,IF(VLOOKUP(AH99,'Info Spieler'!$A$2:$H$96,7)=0,"",VLOOKUP(AH99,'Info Spieler'!$A$2:$H$96,7)),"")</f>
      </c>
      <c r="AI101" s="124"/>
      <c r="AJ101" s="125"/>
      <c r="AK101" s="127"/>
      <c r="AL101" s="130" t="str">
        <f>IF(AL99,IF(VLOOKUP(AL99,'Info Spieler'!$A$2:$H$96,7)=0,"",VLOOKUP(AL99,'Info Spieler'!$A$2:$H$96,7)),"")</f>
        <v>Jezierski, Marie-Luise</v>
      </c>
      <c r="AM101" s="124"/>
      <c r="AN101" s="125"/>
      <c r="AO101" s="125"/>
      <c r="AP101" s="130" t="str">
        <f>IF(AP99,IF(VLOOKUP(AP99,'Info Spieler'!$A$2:$H$96,7)=0,"",VLOOKUP(AP99,'Info Spieler'!$A$2:$H$96,7)),"")</f>
        <v>Jezierski, Paul</v>
      </c>
      <c r="AQ101" s="124"/>
      <c r="AR101" s="125"/>
      <c r="AS101" s="125"/>
      <c r="AT101" s="130" t="str">
        <f>IF(AT99,IF(VLOOKUP(AT99,'Info Spieler'!$A$2:$H$96,7)=0,"",VLOOKUP(AT99,'Info Spieler'!$A$2:$H$96,7)),"")</f>
        <v>Kalhöfer, Anna</v>
      </c>
      <c r="AU101" s="124"/>
      <c r="AV101" s="125"/>
      <c r="AW101" s="125"/>
      <c r="AX101" s="130" t="str">
        <f>IF(AX99,IF(VLOOKUP(AX99,'Info Spieler'!$A$2:$H$96,7)=0,"",VLOOKUP(AX99,'Info Spieler'!$A$2:$H$96,7)),"")</f>
        <v>Tabor, Peter</v>
      </c>
      <c r="AY101" s="124"/>
      <c r="AZ101" s="125"/>
      <c r="BA101" s="125"/>
      <c r="BB101" s="130">
        <f>IF(BB99,IF(VLOOKUP(BB99,'Info Spieler'!$A$2:$H$96,7)=0,"",VLOOKUP(BB99,'Info Spieler'!$A$2:$H$96,7)),"")</f>
      </c>
      <c r="BC101" s="124"/>
      <c r="BD101" s="125"/>
      <c r="BE101" s="127"/>
      <c r="BF101" s="4"/>
    </row>
    <row r="102" spans="1:58" ht="15" customHeight="1" hidden="1" thickBot="1">
      <c r="A102" s="146" t="s">
        <v>27</v>
      </c>
      <c r="B102" s="147" t="str">
        <f>IF(B99,IF(VLOOKUP(B99,'Info Spieler'!$A$2:$H$96,5)=0,"",VLOOKUP(B99,'Info Spieler'!$A$2:$H$96,5)),"")</f>
        <v>Sm1</v>
      </c>
      <c r="C102" s="148"/>
      <c r="D102" s="149"/>
      <c r="E102" s="150"/>
      <c r="F102" s="151" t="str">
        <f>IF(F99,IF(VLOOKUP(F99,'Info Spieler'!$A$2:$H$96,5)=0,"",VLOOKUP(F99,'Info Spieler'!$A$2:$H$96,5)),"")</f>
        <v>Sm2</v>
      </c>
      <c r="G102" s="148"/>
      <c r="H102" s="149"/>
      <c r="I102" s="150"/>
      <c r="J102" s="151" t="str">
        <f>IF(J99,IF(VLOOKUP(J99,'Info Spieler'!$A$2:$H$96,5)=0,"",VLOOKUP(J99,'Info Spieler'!$A$2:$H$96,5)),"")</f>
        <v>Sm1</v>
      </c>
      <c r="K102" s="148"/>
      <c r="L102" s="149"/>
      <c r="M102" s="150"/>
      <c r="N102" s="151" t="str">
        <f>IF(N99,IF(VLOOKUP(N99,'Info Spieler'!$A$2:$H$96,5)=0,"",VLOOKUP(N99,'Info Spieler'!$A$2:$H$96,5)),"")</f>
        <v>Sm1</v>
      </c>
      <c r="O102" s="148"/>
      <c r="P102" s="149"/>
      <c r="Q102" s="150"/>
      <c r="R102" s="151" t="str">
        <f>IF(R99,IF(VLOOKUP(R99,'Info Spieler'!$A$2:$H$96,5)=0,"",VLOOKUP(R99,'Info Spieler'!$A$2:$H$96,5)),"")</f>
        <v>Sm1</v>
      </c>
      <c r="S102" s="148"/>
      <c r="T102" s="149"/>
      <c r="U102" s="150"/>
      <c r="V102" s="151" t="str">
        <f>IF(V99,IF(VLOOKUP(V99,'Info Spieler'!$A$2:$H$96,5)=0,"",VLOOKUP(V99,'Info Spieler'!$A$2:$H$96,5)),"")</f>
        <v>H</v>
      </c>
      <c r="W102" s="148"/>
      <c r="X102" s="149"/>
      <c r="Y102" s="150"/>
      <c r="Z102" s="149">
        <f>IF(Z99,IF(VLOOKUP(Z99,'Info Spieler'!$A$2:$H$96,5)=0,"",VLOOKUP(Z99,'Info Spieler'!$A$2:$H$96,5)),"")</f>
      </c>
      <c r="AA102" s="148"/>
      <c r="AB102" s="149"/>
      <c r="AC102" s="152"/>
      <c r="AD102" s="149" t="str">
        <f>IF(AD99,IF(VLOOKUP(AD99,'Info Spieler'!$A$2:$H$96,5)=0,"",VLOOKUP(AD99,'Info Spieler'!$A$2:$H$96,5)),"")</f>
        <v>Sm2</v>
      </c>
      <c r="AE102" s="148"/>
      <c r="AF102" s="149"/>
      <c r="AG102" s="150"/>
      <c r="AH102" s="147">
        <f>IF(AH99,IF(VLOOKUP(AH99,'Info Spieler'!$A$2:$H$96,5)=0,"",VLOOKUP(AH99,'Info Spieler'!$A$2:$H$96,5)),"")</f>
      </c>
      <c r="AI102" s="148"/>
      <c r="AJ102" s="149"/>
      <c r="AK102" s="152"/>
      <c r="AL102" s="151" t="str">
        <f>IF(AL99,IF(VLOOKUP(AL99,'Info Spieler'!$A$2:$H$96,5)=0,"",VLOOKUP(AL99,'Info Spieler'!$A$2:$H$96,5)),"")</f>
        <v>Sw2</v>
      </c>
      <c r="AM102" s="148"/>
      <c r="AN102" s="149"/>
      <c r="AO102" s="149"/>
      <c r="AP102" s="151" t="str">
        <f>IF(AP99,IF(VLOOKUP(AP99,'Info Spieler'!$A$2:$H$96,5)=0,"",VLOOKUP(AP99,'Info Spieler'!$A$2:$H$96,5)),"")</f>
        <v>Sm2</v>
      </c>
      <c r="AQ102" s="148"/>
      <c r="AR102" s="149"/>
      <c r="AS102" s="149"/>
      <c r="AT102" s="151" t="str">
        <f>IF(AT99,IF(VLOOKUP(AT99,'Info Spieler'!$A$2:$H$96,5)=0,"",VLOOKUP(AT99,'Info Spieler'!$A$2:$H$96,5)),"")</f>
        <v>Sw2</v>
      </c>
      <c r="AU102" s="148"/>
      <c r="AV102" s="149"/>
      <c r="AW102" s="149"/>
      <c r="AX102" s="151" t="str">
        <f>IF(AX99,IF(VLOOKUP(AX99,'Info Spieler'!$A$2:$H$96,5)=0,"",VLOOKUP(AX99,'Info Spieler'!$A$2:$H$96,5)),"")</f>
        <v>Sm1</v>
      </c>
      <c r="AY102" s="148"/>
      <c r="AZ102" s="149"/>
      <c r="BA102" s="149"/>
      <c r="BB102" s="151">
        <f>IF(BB99,IF(VLOOKUP(BB99,'Info Spieler'!$A$2:$H$96,5)=0,"",VLOOKUP(BB99,'Info Spieler'!$A$2:$H$96,5)),"")</f>
      </c>
      <c r="BC102" s="148"/>
      <c r="BD102" s="149"/>
      <c r="BE102" s="152"/>
      <c r="BF102" s="4"/>
    </row>
    <row r="103" spans="1:58" ht="15" customHeight="1" hidden="1" thickBot="1">
      <c r="A103" s="181" t="s">
        <v>25</v>
      </c>
      <c r="B103" s="175" t="str">
        <f>IF(B99,IF(VLOOKUP(B99,'Info Spieler'!$A$2:$H$96,6)=0,"",VLOOKUP(B99,'Info Spieler'!$A$2:$H$96,6)),"")</f>
        <v>MGC As Witten</v>
      </c>
      <c r="C103" s="176"/>
      <c r="D103" s="177"/>
      <c r="E103" s="178"/>
      <c r="F103" s="179" t="str">
        <f>IF(F99,IF(VLOOKUP(F99,'Info Spieler'!$A$2:$H$96,6)=0,"",VLOOKUP(F99,'Info Spieler'!$A$2:$H$96,6)),"")</f>
        <v>MGC As Witten</v>
      </c>
      <c r="G103" s="176"/>
      <c r="H103" s="177"/>
      <c r="I103" s="178"/>
      <c r="J103" s="179" t="str">
        <f>IF(J99,IF(VLOOKUP(J99,'Info Spieler'!$A$2:$H$96,6)=0,"",VLOOKUP(J99,'Info Spieler'!$A$2:$H$96,6)),"")</f>
        <v>MGC As Witten</v>
      </c>
      <c r="K103" s="176"/>
      <c r="L103" s="177"/>
      <c r="M103" s="178"/>
      <c r="N103" s="179" t="str">
        <f>IF(N99,IF(VLOOKUP(N99,'Info Spieler'!$A$2:$H$96,6)=0,"",VLOOKUP(N99,'Info Spieler'!$A$2:$H$96,6)),"")</f>
        <v>MGC As Witten</v>
      </c>
      <c r="O103" s="176"/>
      <c r="P103" s="177"/>
      <c r="Q103" s="178"/>
      <c r="R103" s="179" t="str">
        <f>IF(R99,IF(VLOOKUP(R99,'Info Spieler'!$A$2:$H$96,6)=0,"",VLOOKUP(R99,'Info Spieler'!$A$2:$H$96,6)),"")</f>
        <v>MGC As Witten</v>
      </c>
      <c r="S103" s="176"/>
      <c r="T103" s="177"/>
      <c r="U103" s="178"/>
      <c r="V103" s="179" t="str">
        <f>IF(V99,IF(VLOOKUP(V99,'Info Spieler'!$A$2:$H$96,6)=0,"",VLOOKUP(V99,'Info Spieler'!$A$2:$H$96,6)),"")</f>
        <v>MGC As Witten</v>
      </c>
      <c r="W103" s="176"/>
      <c r="X103" s="177"/>
      <c r="Y103" s="178"/>
      <c r="Z103" s="177">
        <f>IF(Z99,IF(VLOOKUP(Z99,'Info Spieler'!$A$2:$H$96,6)=0,"",VLOOKUP(Z99,'Info Spieler'!$A$2:$H$96,6)),"")</f>
      </c>
      <c r="AA103" s="176"/>
      <c r="AB103" s="177"/>
      <c r="AC103" s="180"/>
      <c r="AD103" s="177" t="str">
        <f>IF(AD99,IF(VLOOKUP(AD99,'Info Spieler'!$A$2:$H$96,6)=0,"",VLOOKUP(AD99,'Info Spieler'!$A$2:$H$96,6)),"")</f>
        <v>MGC As Witten</v>
      </c>
      <c r="AE103" s="176"/>
      <c r="AF103" s="177"/>
      <c r="AG103" s="178"/>
      <c r="AH103" s="175">
        <f>IF(AH99,IF(VLOOKUP(AH99,'Info Spieler'!$A$2:$H$96,6)=0,"",VLOOKUP(AH99,'Info Spieler'!$A$2:$H$96,6)),"")</f>
      </c>
      <c r="AI103" s="176"/>
      <c r="AJ103" s="177"/>
      <c r="AK103" s="180"/>
      <c r="AL103" s="179" t="str">
        <f>IF(AL99,IF(VLOOKUP(AL99,'Info Spieler'!$A$2:$H$96,6)=0,"",VLOOKUP(AL99,'Info Spieler'!$A$2:$H$96,6)),"")</f>
        <v>MGC As Witten</v>
      </c>
      <c r="AM103" s="176"/>
      <c r="AN103" s="177"/>
      <c r="AO103" s="177"/>
      <c r="AP103" s="179" t="str">
        <f>IF(AP99,IF(VLOOKUP(AP99,'Info Spieler'!$A$2:$H$96,6)=0,"",VLOOKUP(AP99,'Info Spieler'!$A$2:$H$96,6)),"")</f>
        <v>MGC As Witten</v>
      </c>
      <c r="AQ103" s="176"/>
      <c r="AR103" s="177"/>
      <c r="AS103" s="177"/>
      <c r="AT103" s="179" t="str">
        <f>IF(AT99,IF(VLOOKUP(AT99,'Info Spieler'!$A$2:$H$96,6)=0,"",VLOOKUP(AT99,'Info Spieler'!$A$2:$H$96,6)),"")</f>
        <v>MGC As Witten</v>
      </c>
      <c r="AU103" s="176"/>
      <c r="AV103" s="177"/>
      <c r="AW103" s="177"/>
      <c r="AX103" s="179" t="str">
        <f>IF(AX99,IF(VLOOKUP(AX99,'Info Spieler'!$A$2:$H$96,6)=0,"",VLOOKUP(AX99,'Info Spieler'!$A$2:$H$96,6)),"")</f>
        <v>MGC As Witten</v>
      </c>
      <c r="AY103" s="176"/>
      <c r="AZ103" s="177"/>
      <c r="BA103" s="177"/>
      <c r="BB103" s="179">
        <f>IF(BB99,IF(VLOOKUP(BB99,'Info Spieler'!$A$2:$H$96,6)=0,"",VLOOKUP(BB99,'Info Spieler'!$A$2:$H$96,6)),"")</f>
      </c>
      <c r="BC103" s="176"/>
      <c r="BD103" s="177"/>
      <c r="BE103" s="180"/>
      <c r="BF103" s="4"/>
    </row>
    <row r="104" spans="1:60" ht="15" customHeight="1">
      <c r="A104" s="5" t="str">
        <f>2!A40</f>
        <v>Gradschlag</v>
      </c>
      <c r="B104" s="153">
        <v>2</v>
      </c>
      <c r="C104" s="154">
        <v>1</v>
      </c>
      <c r="D104" s="154">
        <v>2</v>
      </c>
      <c r="E104" s="155">
        <v>1</v>
      </c>
      <c r="F104" s="156">
        <v>1</v>
      </c>
      <c r="G104" s="154">
        <v>1</v>
      </c>
      <c r="H104" s="154">
        <v>1</v>
      </c>
      <c r="I104" s="154">
        <v>2</v>
      </c>
      <c r="J104" s="156">
        <v>1</v>
      </c>
      <c r="K104" s="154">
        <v>1</v>
      </c>
      <c r="L104" s="154">
        <v>1</v>
      </c>
      <c r="M104" s="154">
        <v>1</v>
      </c>
      <c r="N104" s="156">
        <v>1</v>
      </c>
      <c r="O104" s="154">
        <v>1</v>
      </c>
      <c r="P104" s="154">
        <v>1</v>
      </c>
      <c r="Q104" s="154">
        <v>1</v>
      </c>
      <c r="R104" s="156">
        <v>2</v>
      </c>
      <c r="S104" s="154">
        <v>2</v>
      </c>
      <c r="T104" s="154">
        <v>2</v>
      </c>
      <c r="U104" s="154">
        <v>1</v>
      </c>
      <c r="V104" s="156">
        <v>1</v>
      </c>
      <c r="W104" s="154">
        <v>2</v>
      </c>
      <c r="X104" s="154">
        <v>3</v>
      </c>
      <c r="Y104" s="155">
        <v>2</v>
      </c>
      <c r="Z104" s="157"/>
      <c r="AA104" s="154"/>
      <c r="AB104" s="154"/>
      <c r="AC104" s="302"/>
      <c r="AD104" s="154">
        <v>2</v>
      </c>
      <c r="AE104" s="154">
        <v>1</v>
      </c>
      <c r="AF104" s="154">
        <v>2</v>
      </c>
      <c r="AG104" s="302">
        <v>1</v>
      </c>
      <c r="AH104" s="153"/>
      <c r="AI104" s="154"/>
      <c r="AJ104" s="154"/>
      <c r="AK104" s="302"/>
      <c r="AL104" s="156">
        <v>2</v>
      </c>
      <c r="AM104" s="154">
        <v>1</v>
      </c>
      <c r="AN104" s="154">
        <v>2</v>
      </c>
      <c r="AO104" s="371">
        <v>1</v>
      </c>
      <c r="AP104" s="156">
        <v>1</v>
      </c>
      <c r="AQ104" s="154">
        <v>2</v>
      </c>
      <c r="AR104" s="154">
        <v>1</v>
      </c>
      <c r="AS104" s="371">
        <v>1</v>
      </c>
      <c r="AT104" s="156">
        <v>2</v>
      </c>
      <c r="AU104" s="154">
        <v>1</v>
      </c>
      <c r="AV104" s="154">
        <v>1</v>
      </c>
      <c r="AW104" s="371">
        <v>2</v>
      </c>
      <c r="AX104" s="156">
        <v>1</v>
      </c>
      <c r="AY104" s="154">
        <v>1</v>
      </c>
      <c r="AZ104" s="154">
        <v>2</v>
      </c>
      <c r="BA104" s="371">
        <v>1</v>
      </c>
      <c r="BB104" s="156"/>
      <c r="BC104" s="154"/>
      <c r="BD104" s="154"/>
      <c r="BE104" s="302"/>
      <c r="BF104" s="4"/>
      <c r="BG104" s="6"/>
      <c r="BH104" s="6"/>
    </row>
    <row r="105" spans="1:60" ht="15" customHeight="1">
      <c r="A105" s="5" t="str">
        <f>2!A41</f>
        <v>Schleife</v>
      </c>
      <c r="B105" s="107">
        <v>3</v>
      </c>
      <c r="C105" s="26">
        <v>1</v>
      </c>
      <c r="D105" s="26">
        <v>4</v>
      </c>
      <c r="E105" s="27">
        <v>2</v>
      </c>
      <c r="F105" s="25">
        <v>1</v>
      </c>
      <c r="G105" s="26">
        <v>1</v>
      </c>
      <c r="H105" s="26">
        <v>2</v>
      </c>
      <c r="I105" s="26">
        <v>1</v>
      </c>
      <c r="J105" s="25">
        <v>2</v>
      </c>
      <c r="K105" s="26">
        <v>1</v>
      </c>
      <c r="L105" s="26">
        <v>1</v>
      </c>
      <c r="M105" s="26">
        <v>4</v>
      </c>
      <c r="N105" s="25">
        <v>1</v>
      </c>
      <c r="O105" s="26">
        <v>2</v>
      </c>
      <c r="P105" s="26">
        <v>1</v>
      </c>
      <c r="Q105" s="26">
        <v>2</v>
      </c>
      <c r="R105" s="25">
        <v>1</v>
      </c>
      <c r="S105" s="26">
        <v>2</v>
      </c>
      <c r="T105" s="26">
        <v>1</v>
      </c>
      <c r="U105" s="26">
        <v>1</v>
      </c>
      <c r="V105" s="25">
        <v>1</v>
      </c>
      <c r="W105" s="26">
        <v>1</v>
      </c>
      <c r="X105" s="26">
        <v>2</v>
      </c>
      <c r="Y105" s="27">
        <v>1</v>
      </c>
      <c r="Z105" s="28"/>
      <c r="AA105" s="26"/>
      <c r="AB105" s="26"/>
      <c r="AC105" s="108"/>
      <c r="AD105" s="26">
        <v>1</v>
      </c>
      <c r="AE105" s="26">
        <v>1</v>
      </c>
      <c r="AF105" s="26">
        <v>2</v>
      </c>
      <c r="AG105" s="108">
        <v>1</v>
      </c>
      <c r="AH105" s="107"/>
      <c r="AI105" s="26"/>
      <c r="AJ105" s="26"/>
      <c r="AK105" s="108"/>
      <c r="AL105" s="25">
        <v>1</v>
      </c>
      <c r="AM105" s="26">
        <v>3</v>
      </c>
      <c r="AN105" s="26">
        <v>2</v>
      </c>
      <c r="AO105" s="29">
        <v>1</v>
      </c>
      <c r="AP105" s="25">
        <v>1</v>
      </c>
      <c r="AQ105" s="26">
        <v>1</v>
      </c>
      <c r="AR105" s="26">
        <v>2</v>
      </c>
      <c r="AS105" s="29">
        <v>1</v>
      </c>
      <c r="AT105" s="25">
        <v>1</v>
      </c>
      <c r="AU105" s="26">
        <v>2</v>
      </c>
      <c r="AV105" s="26">
        <v>2</v>
      </c>
      <c r="AW105" s="29">
        <v>1</v>
      </c>
      <c r="AX105" s="25">
        <v>5</v>
      </c>
      <c r="AY105" s="26">
        <v>1</v>
      </c>
      <c r="AZ105" s="26">
        <v>1</v>
      </c>
      <c r="BA105" s="29">
        <v>3</v>
      </c>
      <c r="BB105" s="25"/>
      <c r="BC105" s="26"/>
      <c r="BD105" s="26"/>
      <c r="BE105" s="108"/>
      <c r="BF105" s="4"/>
      <c r="BG105" s="6"/>
      <c r="BH105" s="6"/>
    </row>
    <row r="106" spans="1:60" ht="15" customHeight="1">
      <c r="A106" s="5" t="str">
        <f>2!A42</f>
        <v>Doppelwelle</v>
      </c>
      <c r="B106" s="107">
        <v>2</v>
      </c>
      <c r="C106" s="26">
        <v>1</v>
      </c>
      <c r="D106" s="26">
        <v>2</v>
      </c>
      <c r="E106" s="27">
        <v>1</v>
      </c>
      <c r="F106" s="25">
        <v>1</v>
      </c>
      <c r="G106" s="26">
        <v>1</v>
      </c>
      <c r="H106" s="26">
        <v>1</v>
      </c>
      <c r="I106" s="26">
        <v>2</v>
      </c>
      <c r="J106" s="25">
        <v>2</v>
      </c>
      <c r="K106" s="26">
        <v>2</v>
      </c>
      <c r="L106" s="26">
        <v>2</v>
      </c>
      <c r="M106" s="26">
        <v>1</v>
      </c>
      <c r="N106" s="25">
        <v>2</v>
      </c>
      <c r="O106" s="26">
        <v>2</v>
      </c>
      <c r="P106" s="26">
        <v>1</v>
      </c>
      <c r="Q106" s="26">
        <v>2</v>
      </c>
      <c r="R106" s="25">
        <v>2</v>
      </c>
      <c r="S106" s="26">
        <v>2</v>
      </c>
      <c r="T106" s="26">
        <v>2</v>
      </c>
      <c r="U106" s="26">
        <v>1</v>
      </c>
      <c r="V106" s="25">
        <v>3</v>
      </c>
      <c r="W106" s="26">
        <v>2</v>
      </c>
      <c r="X106" s="26">
        <v>1</v>
      </c>
      <c r="Y106" s="27">
        <v>1</v>
      </c>
      <c r="Z106" s="28"/>
      <c r="AA106" s="26"/>
      <c r="AB106" s="26"/>
      <c r="AC106" s="108"/>
      <c r="AD106" s="26">
        <v>1</v>
      </c>
      <c r="AE106" s="26">
        <v>1</v>
      </c>
      <c r="AF106" s="26">
        <v>1</v>
      </c>
      <c r="AG106" s="108">
        <v>1</v>
      </c>
      <c r="AH106" s="107"/>
      <c r="AI106" s="26"/>
      <c r="AJ106" s="26"/>
      <c r="AK106" s="108"/>
      <c r="AL106" s="25">
        <v>2</v>
      </c>
      <c r="AM106" s="26">
        <v>2</v>
      </c>
      <c r="AN106" s="26">
        <v>2</v>
      </c>
      <c r="AO106" s="29">
        <v>1</v>
      </c>
      <c r="AP106" s="25">
        <v>2</v>
      </c>
      <c r="AQ106" s="26">
        <v>2</v>
      </c>
      <c r="AR106" s="26">
        <v>1</v>
      </c>
      <c r="AS106" s="29">
        <v>2</v>
      </c>
      <c r="AT106" s="25">
        <v>2</v>
      </c>
      <c r="AU106" s="26">
        <v>2</v>
      </c>
      <c r="AV106" s="26">
        <v>2</v>
      </c>
      <c r="AW106" s="29">
        <v>2</v>
      </c>
      <c r="AX106" s="25">
        <v>2</v>
      </c>
      <c r="AY106" s="26">
        <v>1</v>
      </c>
      <c r="AZ106" s="26">
        <v>2</v>
      </c>
      <c r="BA106" s="29">
        <v>1</v>
      </c>
      <c r="BB106" s="25"/>
      <c r="BC106" s="26"/>
      <c r="BD106" s="26"/>
      <c r="BE106" s="108"/>
      <c r="BF106" s="4"/>
      <c r="BG106" s="6"/>
      <c r="BH106" s="6"/>
    </row>
    <row r="107" spans="1:60" ht="15" customHeight="1">
      <c r="A107" s="5" t="str">
        <f>2!A43</f>
        <v>Sandkasten</v>
      </c>
      <c r="B107" s="107">
        <v>1</v>
      </c>
      <c r="C107" s="26">
        <v>1</v>
      </c>
      <c r="D107" s="26">
        <v>1</v>
      </c>
      <c r="E107" s="27">
        <v>1</v>
      </c>
      <c r="F107" s="25">
        <v>3</v>
      </c>
      <c r="G107" s="26">
        <v>2</v>
      </c>
      <c r="H107" s="26">
        <v>1</v>
      </c>
      <c r="I107" s="26">
        <v>1</v>
      </c>
      <c r="J107" s="25">
        <v>1</v>
      </c>
      <c r="K107" s="26">
        <v>1</v>
      </c>
      <c r="L107" s="26">
        <v>1</v>
      </c>
      <c r="M107" s="26">
        <v>1</v>
      </c>
      <c r="N107" s="25">
        <v>2</v>
      </c>
      <c r="O107" s="26">
        <v>2</v>
      </c>
      <c r="P107" s="26">
        <v>1</v>
      </c>
      <c r="Q107" s="26">
        <v>1</v>
      </c>
      <c r="R107" s="25">
        <v>1</v>
      </c>
      <c r="S107" s="26">
        <v>1</v>
      </c>
      <c r="T107" s="26">
        <v>1</v>
      </c>
      <c r="U107" s="26">
        <v>1</v>
      </c>
      <c r="V107" s="25">
        <v>1</v>
      </c>
      <c r="W107" s="26">
        <v>1</v>
      </c>
      <c r="X107" s="26">
        <v>1</v>
      </c>
      <c r="Y107" s="27">
        <v>1</v>
      </c>
      <c r="Z107" s="28"/>
      <c r="AA107" s="26"/>
      <c r="AB107" s="26"/>
      <c r="AC107" s="108"/>
      <c r="AD107" s="26">
        <v>1</v>
      </c>
      <c r="AE107" s="26">
        <v>2</v>
      </c>
      <c r="AF107" s="26">
        <v>3</v>
      </c>
      <c r="AG107" s="108">
        <v>1</v>
      </c>
      <c r="AH107" s="107"/>
      <c r="AI107" s="26"/>
      <c r="AJ107" s="26"/>
      <c r="AK107" s="108"/>
      <c r="AL107" s="25">
        <v>1</v>
      </c>
      <c r="AM107" s="26">
        <v>1</v>
      </c>
      <c r="AN107" s="26">
        <v>1</v>
      </c>
      <c r="AO107" s="29">
        <v>2</v>
      </c>
      <c r="AP107" s="25">
        <v>1</v>
      </c>
      <c r="AQ107" s="26">
        <v>2</v>
      </c>
      <c r="AR107" s="26">
        <v>1</v>
      </c>
      <c r="AS107" s="29">
        <v>1</v>
      </c>
      <c r="AT107" s="25">
        <v>2</v>
      </c>
      <c r="AU107" s="26">
        <v>1</v>
      </c>
      <c r="AV107" s="26">
        <v>1</v>
      </c>
      <c r="AW107" s="29">
        <v>1</v>
      </c>
      <c r="AX107" s="25">
        <v>1</v>
      </c>
      <c r="AY107" s="26">
        <v>1</v>
      </c>
      <c r="AZ107" s="26">
        <v>1</v>
      </c>
      <c r="BA107" s="29">
        <v>1</v>
      </c>
      <c r="BB107" s="25"/>
      <c r="BC107" s="26"/>
      <c r="BD107" s="26" t="s">
        <v>467</v>
      </c>
      <c r="BE107" s="108"/>
      <c r="BF107" s="4"/>
      <c r="BG107" s="6"/>
      <c r="BH107" s="6"/>
    </row>
    <row r="108" spans="1:60" ht="15" customHeight="1">
      <c r="A108" s="5" t="str">
        <f>2!A44</f>
        <v>Töter</v>
      </c>
      <c r="B108" s="107">
        <v>4</v>
      </c>
      <c r="C108" s="26">
        <v>1</v>
      </c>
      <c r="D108" s="26">
        <v>1</v>
      </c>
      <c r="E108" s="27">
        <v>1</v>
      </c>
      <c r="F108" s="25">
        <v>1</v>
      </c>
      <c r="G108" s="26">
        <v>1</v>
      </c>
      <c r="H108" s="26">
        <v>1</v>
      </c>
      <c r="I108" s="26">
        <v>1</v>
      </c>
      <c r="J108" s="25">
        <v>1</v>
      </c>
      <c r="K108" s="26">
        <v>2</v>
      </c>
      <c r="L108" s="26">
        <v>2</v>
      </c>
      <c r="M108" s="26">
        <v>1</v>
      </c>
      <c r="N108" s="25">
        <v>2</v>
      </c>
      <c r="O108" s="26">
        <v>3</v>
      </c>
      <c r="P108" s="26">
        <v>1</v>
      </c>
      <c r="Q108" s="26">
        <v>1</v>
      </c>
      <c r="R108" s="25">
        <v>1</v>
      </c>
      <c r="S108" s="26">
        <v>1</v>
      </c>
      <c r="T108" s="26">
        <v>1</v>
      </c>
      <c r="U108" s="26">
        <v>2</v>
      </c>
      <c r="V108" s="25">
        <v>1</v>
      </c>
      <c r="W108" s="26">
        <v>1</v>
      </c>
      <c r="X108" s="26">
        <v>1</v>
      </c>
      <c r="Y108" s="27">
        <v>1</v>
      </c>
      <c r="Z108" s="28"/>
      <c r="AA108" s="26"/>
      <c r="AB108" s="26"/>
      <c r="AC108" s="108"/>
      <c r="AD108" s="26">
        <v>1</v>
      </c>
      <c r="AE108" s="26">
        <v>1</v>
      </c>
      <c r="AF108" s="26">
        <v>1</v>
      </c>
      <c r="AG108" s="108">
        <v>6</v>
      </c>
      <c r="AH108" s="107"/>
      <c r="AI108" s="26"/>
      <c r="AJ108" s="26"/>
      <c r="AK108" s="108"/>
      <c r="AL108" s="25">
        <v>1</v>
      </c>
      <c r="AM108" s="26">
        <v>1</v>
      </c>
      <c r="AN108" s="26">
        <v>1</v>
      </c>
      <c r="AO108" s="29">
        <v>1</v>
      </c>
      <c r="AP108" s="25">
        <v>1</v>
      </c>
      <c r="AQ108" s="26">
        <v>2</v>
      </c>
      <c r="AR108" s="26">
        <v>1</v>
      </c>
      <c r="AS108" s="29">
        <v>4</v>
      </c>
      <c r="AT108" s="25">
        <v>1</v>
      </c>
      <c r="AU108" s="26">
        <v>2</v>
      </c>
      <c r="AV108" s="26">
        <v>3</v>
      </c>
      <c r="AW108" s="29">
        <v>2</v>
      </c>
      <c r="AX108" s="25">
        <v>1</v>
      </c>
      <c r="AY108" s="26">
        <v>1</v>
      </c>
      <c r="AZ108" s="26">
        <v>1</v>
      </c>
      <c r="BA108" s="29">
        <v>1</v>
      </c>
      <c r="BB108" s="25"/>
      <c r="BC108" s="26"/>
      <c r="BD108" s="26"/>
      <c r="BE108" s="108"/>
      <c r="BF108" s="4"/>
      <c r="BG108" s="6"/>
      <c r="BH108" s="6"/>
    </row>
    <row r="109" spans="1:60" ht="15" customHeight="1">
      <c r="A109" s="5" t="str">
        <f>2!A45</f>
        <v>Winkel</v>
      </c>
      <c r="B109" s="107">
        <v>1</v>
      </c>
      <c r="C109" s="26">
        <v>1</v>
      </c>
      <c r="D109" s="26">
        <v>1</v>
      </c>
      <c r="E109" s="27">
        <v>1</v>
      </c>
      <c r="F109" s="25">
        <v>1</v>
      </c>
      <c r="G109" s="26">
        <v>1</v>
      </c>
      <c r="H109" s="26">
        <v>1</v>
      </c>
      <c r="I109" s="26">
        <v>1</v>
      </c>
      <c r="J109" s="25">
        <v>1</v>
      </c>
      <c r="K109" s="26">
        <v>1</v>
      </c>
      <c r="L109" s="26">
        <v>2</v>
      </c>
      <c r="M109" s="26">
        <v>1</v>
      </c>
      <c r="N109" s="25">
        <v>2</v>
      </c>
      <c r="O109" s="26">
        <v>2</v>
      </c>
      <c r="P109" s="26">
        <v>4</v>
      </c>
      <c r="Q109" s="26">
        <v>1</v>
      </c>
      <c r="R109" s="25">
        <v>1</v>
      </c>
      <c r="S109" s="26">
        <v>1</v>
      </c>
      <c r="T109" s="26">
        <v>2</v>
      </c>
      <c r="U109" s="26">
        <v>1</v>
      </c>
      <c r="V109" s="25">
        <v>2</v>
      </c>
      <c r="W109" s="26">
        <v>1</v>
      </c>
      <c r="X109" s="26">
        <v>1</v>
      </c>
      <c r="Y109" s="27">
        <v>1</v>
      </c>
      <c r="Z109" s="28"/>
      <c r="AA109" s="26"/>
      <c r="AB109" s="26"/>
      <c r="AC109" s="108"/>
      <c r="AD109" s="26">
        <v>2</v>
      </c>
      <c r="AE109" s="26">
        <v>2</v>
      </c>
      <c r="AF109" s="26">
        <v>1</v>
      </c>
      <c r="AG109" s="108">
        <v>2</v>
      </c>
      <c r="AH109" s="107"/>
      <c r="AI109" s="26"/>
      <c r="AJ109" s="26"/>
      <c r="AK109" s="108"/>
      <c r="AL109" s="25">
        <v>1</v>
      </c>
      <c r="AM109" s="26">
        <v>2</v>
      </c>
      <c r="AN109" s="26">
        <v>2</v>
      </c>
      <c r="AO109" s="29">
        <v>2</v>
      </c>
      <c r="AP109" s="25">
        <v>2</v>
      </c>
      <c r="AQ109" s="26">
        <v>2</v>
      </c>
      <c r="AR109" s="26">
        <v>1</v>
      </c>
      <c r="AS109" s="29">
        <v>2</v>
      </c>
      <c r="AT109" s="25">
        <v>1</v>
      </c>
      <c r="AU109" s="26">
        <v>1</v>
      </c>
      <c r="AV109" s="26">
        <v>1</v>
      </c>
      <c r="AW109" s="29">
        <v>1</v>
      </c>
      <c r="AX109" s="25">
        <v>2</v>
      </c>
      <c r="AY109" s="26">
        <v>2</v>
      </c>
      <c r="AZ109" s="26">
        <v>1</v>
      </c>
      <c r="BA109" s="29">
        <v>2</v>
      </c>
      <c r="BB109" s="25"/>
      <c r="BC109" s="26"/>
      <c r="BD109" s="26"/>
      <c r="BE109" s="108"/>
      <c r="BF109" s="4"/>
      <c r="BG109" s="6"/>
      <c r="BH109" s="6"/>
    </row>
    <row r="110" spans="1:60" ht="15" customHeight="1">
      <c r="A110" s="5" t="str">
        <f>2!A46</f>
        <v>Brücke</v>
      </c>
      <c r="B110" s="107">
        <v>1</v>
      </c>
      <c r="C110" s="26">
        <v>1</v>
      </c>
      <c r="D110" s="26">
        <v>2</v>
      </c>
      <c r="E110" s="27">
        <v>2</v>
      </c>
      <c r="F110" s="25">
        <v>2</v>
      </c>
      <c r="G110" s="26">
        <v>2</v>
      </c>
      <c r="H110" s="26">
        <v>1</v>
      </c>
      <c r="I110" s="26">
        <v>2</v>
      </c>
      <c r="J110" s="25">
        <v>2</v>
      </c>
      <c r="K110" s="26">
        <v>2</v>
      </c>
      <c r="L110" s="26">
        <v>2</v>
      </c>
      <c r="M110" s="26">
        <v>2</v>
      </c>
      <c r="N110" s="25">
        <v>1</v>
      </c>
      <c r="O110" s="26">
        <v>2</v>
      </c>
      <c r="P110" s="26">
        <v>1</v>
      </c>
      <c r="Q110" s="26">
        <v>1</v>
      </c>
      <c r="R110" s="25">
        <v>2</v>
      </c>
      <c r="S110" s="26">
        <v>2</v>
      </c>
      <c r="T110" s="26">
        <v>1</v>
      </c>
      <c r="U110" s="26">
        <v>1</v>
      </c>
      <c r="V110" s="25">
        <v>1</v>
      </c>
      <c r="W110" s="26">
        <v>2</v>
      </c>
      <c r="X110" s="26">
        <v>2</v>
      </c>
      <c r="Y110" s="27">
        <v>2</v>
      </c>
      <c r="Z110" s="28"/>
      <c r="AA110" s="26"/>
      <c r="AB110" s="26"/>
      <c r="AC110" s="108"/>
      <c r="AD110" s="26">
        <v>1</v>
      </c>
      <c r="AE110" s="26">
        <v>2</v>
      </c>
      <c r="AF110" s="26">
        <v>2</v>
      </c>
      <c r="AG110" s="108">
        <v>2</v>
      </c>
      <c r="AH110" s="107"/>
      <c r="AI110" s="26"/>
      <c r="AJ110" s="26"/>
      <c r="AK110" s="108"/>
      <c r="AL110" s="25">
        <v>2</v>
      </c>
      <c r="AM110" s="26">
        <v>1</v>
      </c>
      <c r="AN110" s="26">
        <v>2</v>
      </c>
      <c r="AO110" s="29">
        <v>2</v>
      </c>
      <c r="AP110" s="25">
        <v>2</v>
      </c>
      <c r="AQ110" s="26">
        <v>2</v>
      </c>
      <c r="AR110" s="26">
        <v>1</v>
      </c>
      <c r="AS110" s="29">
        <v>1</v>
      </c>
      <c r="AT110" s="25">
        <v>2</v>
      </c>
      <c r="AU110" s="26">
        <v>2</v>
      </c>
      <c r="AV110" s="26">
        <v>1</v>
      </c>
      <c r="AW110" s="29">
        <v>2</v>
      </c>
      <c r="AX110" s="25">
        <v>2</v>
      </c>
      <c r="AY110" s="26">
        <v>2</v>
      </c>
      <c r="AZ110" s="26">
        <v>1</v>
      </c>
      <c r="BA110" s="29">
        <v>2</v>
      </c>
      <c r="BB110" s="25"/>
      <c r="BC110" s="26"/>
      <c r="BD110" s="26"/>
      <c r="BE110" s="108"/>
      <c r="BF110" s="4"/>
      <c r="BG110" s="6"/>
      <c r="BH110" s="6"/>
    </row>
    <row r="111" spans="1:60" ht="15" customHeight="1">
      <c r="A111" s="5" t="str">
        <f>2!A47</f>
        <v>Mittelhügel</v>
      </c>
      <c r="B111" s="107">
        <v>2</v>
      </c>
      <c r="C111" s="26">
        <v>1</v>
      </c>
      <c r="D111" s="26">
        <v>1</v>
      </c>
      <c r="E111" s="27">
        <v>1</v>
      </c>
      <c r="F111" s="25">
        <v>1</v>
      </c>
      <c r="G111" s="26">
        <v>1</v>
      </c>
      <c r="H111" s="26">
        <v>1</v>
      </c>
      <c r="I111" s="26">
        <v>1</v>
      </c>
      <c r="J111" s="25">
        <v>1</v>
      </c>
      <c r="K111" s="26">
        <v>2</v>
      </c>
      <c r="L111" s="26">
        <v>1</v>
      </c>
      <c r="M111" s="26">
        <v>1</v>
      </c>
      <c r="N111" s="25">
        <v>1</v>
      </c>
      <c r="O111" s="26">
        <v>1</v>
      </c>
      <c r="P111" s="26">
        <v>3</v>
      </c>
      <c r="Q111" s="26">
        <v>1</v>
      </c>
      <c r="R111" s="25">
        <v>2</v>
      </c>
      <c r="S111" s="26">
        <v>1</v>
      </c>
      <c r="T111" s="26">
        <v>1</v>
      </c>
      <c r="U111" s="26">
        <v>1</v>
      </c>
      <c r="V111" s="25">
        <v>2</v>
      </c>
      <c r="W111" s="26">
        <v>2</v>
      </c>
      <c r="X111" s="26">
        <v>1</v>
      </c>
      <c r="Y111" s="27">
        <v>1</v>
      </c>
      <c r="Z111" s="28"/>
      <c r="AA111" s="26"/>
      <c r="AB111" s="26"/>
      <c r="AC111" s="108"/>
      <c r="AD111" s="26">
        <v>3</v>
      </c>
      <c r="AE111" s="26">
        <v>4</v>
      </c>
      <c r="AF111" s="26">
        <v>1</v>
      </c>
      <c r="AG111" s="108">
        <v>6</v>
      </c>
      <c r="AH111" s="107"/>
      <c r="AI111" s="26"/>
      <c r="AJ111" s="26"/>
      <c r="AK111" s="108"/>
      <c r="AL111" s="25">
        <v>1</v>
      </c>
      <c r="AM111" s="26">
        <v>1</v>
      </c>
      <c r="AN111" s="26">
        <v>2</v>
      </c>
      <c r="AO111" s="29">
        <v>3</v>
      </c>
      <c r="AP111" s="25">
        <v>1</v>
      </c>
      <c r="AQ111" s="26">
        <v>2</v>
      </c>
      <c r="AR111" s="26">
        <v>3</v>
      </c>
      <c r="AS111" s="29">
        <v>1</v>
      </c>
      <c r="AT111" s="25">
        <v>1</v>
      </c>
      <c r="AU111" s="26">
        <v>1</v>
      </c>
      <c r="AV111" s="26">
        <v>1</v>
      </c>
      <c r="AW111" s="29">
        <v>1</v>
      </c>
      <c r="AX111" s="25">
        <v>6</v>
      </c>
      <c r="AY111" s="26">
        <v>1</v>
      </c>
      <c r="AZ111" s="26">
        <v>1</v>
      </c>
      <c r="BA111" s="29">
        <v>2</v>
      </c>
      <c r="BB111" s="25"/>
      <c r="BC111" s="26"/>
      <c r="BD111" s="26"/>
      <c r="BE111" s="108"/>
      <c r="BF111" s="4"/>
      <c r="BG111" s="6"/>
      <c r="BH111" s="6"/>
    </row>
    <row r="112" spans="1:60" ht="15" customHeight="1">
      <c r="A112" s="5" t="str">
        <f>2!A48</f>
        <v>Netz</v>
      </c>
      <c r="B112" s="107">
        <v>1</v>
      </c>
      <c r="C112" s="26">
        <v>1</v>
      </c>
      <c r="D112" s="26">
        <v>1</v>
      </c>
      <c r="E112" s="27">
        <v>1</v>
      </c>
      <c r="F112" s="25">
        <v>2</v>
      </c>
      <c r="G112" s="26">
        <v>2</v>
      </c>
      <c r="H112" s="26">
        <v>1</v>
      </c>
      <c r="I112" s="26">
        <v>1</v>
      </c>
      <c r="J112" s="25">
        <v>1</v>
      </c>
      <c r="K112" s="26">
        <v>1</v>
      </c>
      <c r="L112" s="26">
        <v>1</v>
      </c>
      <c r="M112" s="26">
        <v>1</v>
      </c>
      <c r="N112" s="25">
        <v>1</v>
      </c>
      <c r="O112" s="26">
        <v>1</v>
      </c>
      <c r="P112" s="26">
        <v>1</v>
      </c>
      <c r="Q112" s="26">
        <v>3</v>
      </c>
      <c r="R112" s="25">
        <v>1</v>
      </c>
      <c r="S112" s="26">
        <v>1</v>
      </c>
      <c r="T112" s="26">
        <v>1</v>
      </c>
      <c r="U112" s="26">
        <v>1</v>
      </c>
      <c r="V112" s="25">
        <v>1</v>
      </c>
      <c r="W112" s="26">
        <v>1</v>
      </c>
      <c r="X112" s="26">
        <v>1</v>
      </c>
      <c r="Y112" s="27">
        <v>1</v>
      </c>
      <c r="Z112" s="28"/>
      <c r="AA112" s="26"/>
      <c r="AB112" s="26"/>
      <c r="AC112" s="108"/>
      <c r="AD112" s="26">
        <v>1</v>
      </c>
      <c r="AE112" s="26">
        <v>1</v>
      </c>
      <c r="AF112" s="26">
        <v>1</v>
      </c>
      <c r="AG112" s="108">
        <v>1</v>
      </c>
      <c r="AH112" s="107"/>
      <c r="AI112" s="26"/>
      <c r="AJ112" s="26"/>
      <c r="AK112" s="108"/>
      <c r="AL112" s="25">
        <v>2</v>
      </c>
      <c r="AM112" s="26">
        <v>1</v>
      </c>
      <c r="AN112" s="26">
        <v>1</v>
      </c>
      <c r="AO112" s="29">
        <v>3</v>
      </c>
      <c r="AP112" s="25">
        <v>2</v>
      </c>
      <c r="AQ112" s="26">
        <v>1</v>
      </c>
      <c r="AR112" s="26">
        <v>1</v>
      </c>
      <c r="AS112" s="29">
        <v>1</v>
      </c>
      <c r="AT112" s="25">
        <v>1</v>
      </c>
      <c r="AU112" s="26">
        <v>1</v>
      </c>
      <c r="AV112" s="26">
        <v>1</v>
      </c>
      <c r="AW112" s="29">
        <v>3</v>
      </c>
      <c r="AX112" s="25">
        <v>1</v>
      </c>
      <c r="AY112" s="26">
        <v>1</v>
      </c>
      <c r="AZ112" s="26">
        <v>1</v>
      </c>
      <c r="BA112" s="29">
        <v>1</v>
      </c>
      <c r="BB112" s="25"/>
      <c r="BC112" s="26"/>
      <c r="BD112" s="26"/>
      <c r="BE112" s="108"/>
      <c r="BF112" s="4"/>
      <c r="BG112" s="6"/>
      <c r="BH112" s="6"/>
    </row>
    <row r="113" spans="1:60" ht="15" customHeight="1">
      <c r="A113" s="5" t="str">
        <f>2!A49</f>
        <v>Radkappen</v>
      </c>
      <c r="B113" s="107">
        <v>2</v>
      </c>
      <c r="C113" s="26">
        <v>2</v>
      </c>
      <c r="D113" s="26">
        <v>1</v>
      </c>
      <c r="E113" s="27">
        <v>2</v>
      </c>
      <c r="F113" s="25">
        <v>1</v>
      </c>
      <c r="G113" s="26">
        <v>2</v>
      </c>
      <c r="H113" s="26">
        <v>1</v>
      </c>
      <c r="I113" s="26">
        <v>1</v>
      </c>
      <c r="J113" s="25">
        <v>1</v>
      </c>
      <c r="K113" s="26">
        <v>1</v>
      </c>
      <c r="L113" s="26">
        <v>1</v>
      </c>
      <c r="M113" s="26">
        <v>3</v>
      </c>
      <c r="N113" s="25">
        <v>1</v>
      </c>
      <c r="O113" s="26">
        <v>1</v>
      </c>
      <c r="P113" s="26">
        <v>1</v>
      </c>
      <c r="Q113" s="26">
        <v>1</v>
      </c>
      <c r="R113" s="25">
        <v>2</v>
      </c>
      <c r="S113" s="26">
        <v>1</v>
      </c>
      <c r="T113" s="26">
        <v>1</v>
      </c>
      <c r="U113" s="26">
        <v>1</v>
      </c>
      <c r="V113" s="25">
        <v>2</v>
      </c>
      <c r="W113" s="26">
        <v>2</v>
      </c>
      <c r="X113" s="26">
        <v>2</v>
      </c>
      <c r="Y113" s="27">
        <v>2</v>
      </c>
      <c r="Z113" s="28"/>
      <c r="AA113" s="26"/>
      <c r="AB113" s="26"/>
      <c r="AC113" s="108"/>
      <c r="AD113" s="26">
        <v>2</v>
      </c>
      <c r="AE113" s="26">
        <v>2</v>
      </c>
      <c r="AF113" s="26">
        <v>1</v>
      </c>
      <c r="AG113" s="108">
        <v>2</v>
      </c>
      <c r="AH113" s="107"/>
      <c r="AI113" s="26"/>
      <c r="AJ113" s="26"/>
      <c r="AK113" s="108"/>
      <c r="AL113" s="25">
        <v>2</v>
      </c>
      <c r="AM113" s="26">
        <v>2</v>
      </c>
      <c r="AN113" s="26">
        <v>2</v>
      </c>
      <c r="AO113" s="29">
        <v>1</v>
      </c>
      <c r="AP113" s="25">
        <v>1</v>
      </c>
      <c r="AQ113" s="26">
        <v>2</v>
      </c>
      <c r="AR113" s="26">
        <v>1</v>
      </c>
      <c r="AS113" s="29">
        <v>1</v>
      </c>
      <c r="AT113" s="25">
        <v>2</v>
      </c>
      <c r="AU113" s="26">
        <v>1</v>
      </c>
      <c r="AV113" s="26">
        <v>2</v>
      </c>
      <c r="AW113" s="29">
        <v>1</v>
      </c>
      <c r="AX113" s="25">
        <v>1</v>
      </c>
      <c r="AY113" s="26">
        <v>1</v>
      </c>
      <c r="AZ113" s="26">
        <v>2</v>
      </c>
      <c r="BA113" s="29">
        <v>1</v>
      </c>
      <c r="BB113" s="25"/>
      <c r="BC113" s="26"/>
      <c r="BD113" s="26"/>
      <c r="BE113" s="108"/>
      <c r="BF113" s="4"/>
      <c r="BG113" s="6"/>
      <c r="BH113" s="6"/>
    </row>
    <row r="114" spans="1:60" ht="15" customHeight="1">
      <c r="A114" s="5" t="str">
        <f>2!A50</f>
        <v>Blitz</v>
      </c>
      <c r="B114" s="107">
        <v>1</v>
      </c>
      <c r="C114" s="26">
        <v>2</v>
      </c>
      <c r="D114" s="26">
        <v>2</v>
      </c>
      <c r="E114" s="27">
        <v>2</v>
      </c>
      <c r="F114" s="25">
        <v>2</v>
      </c>
      <c r="G114" s="26">
        <v>2</v>
      </c>
      <c r="H114" s="26">
        <v>2</v>
      </c>
      <c r="I114" s="26">
        <v>2</v>
      </c>
      <c r="J114" s="25">
        <v>1</v>
      </c>
      <c r="K114" s="26">
        <v>2</v>
      </c>
      <c r="L114" s="26">
        <v>1</v>
      </c>
      <c r="M114" s="26">
        <v>2</v>
      </c>
      <c r="N114" s="25">
        <v>2</v>
      </c>
      <c r="O114" s="26">
        <v>1</v>
      </c>
      <c r="P114" s="26">
        <v>1</v>
      </c>
      <c r="Q114" s="26">
        <v>3</v>
      </c>
      <c r="R114" s="25">
        <v>2</v>
      </c>
      <c r="S114" s="26">
        <v>2</v>
      </c>
      <c r="T114" s="26">
        <v>1</v>
      </c>
      <c r="U114" s="26">
        <v>1</v>
      </c>
      <c r="V114" s="25">
        <v>1</v>
      </c>
      <c r="W114" s="26">
        <v>1</v>
      </c>
      <c r="X114" s="26">
        <v>1</v>
      </c>
      <c r="Y114" s="27">
        <v>1</v>
      </c>
      <c r="Z114" s="28"/>
      <c r="AA114" s="26"/>
      <c r="AB114" s="26"/>
      <c r="AC114" s="108"/>
      <c r="AD114" s="26">
        <v>1</v>
      </c>
      <c r="AE114" s="26">
        <v>1</v>
      </c>
      <c r="AF114" s="26">
        <v>1</v>
      </c>
      <c r="AG114" s="108">
        <v>2</v>
      </c>
      <c r="AH114" s="107"/>
      <c r="AI114" s="26"/>
      <c r="AJ114" s="26"/>
      <c r="AK114" s="108"/>
      <c r="AL114" s="25">
        <v>2</v>
      </c>
      <c r="AM114" s="26">
        <v>2</v>
      </c>
      <c r="AN114" s="26">
        <v>1</v>
      </c>
      <c r="AO114" s="29">
        <v>1</v>
      </c>
      <c r="AP114" s="25">
        <v>2</v>
      </c>
      <c r="AQ114" s="26">
        <v>1</v>
      </c>
      <c r="AR114" s="26">
        <v>2</v>
      </c>
      <c r="AS114" s="29">
        <v>2</v>
      </c>
      <c r="AT114" s="25">
        <v>1</v>
      </c>
      <c r="AU114" s="26">
        <v>2</v>
      </c>
      <c r="AV114" s="26">
        <v>1</v>
      </c>
      <c r="AW114" s="29">
        <v>2</v>
      </c>
      <c r="AX114" s="25">
        <v>2</v>
      </c>
      <c r="AY114" s="26">
        <v>2</v>
      </c>
      <c r="AZ114" s="26">
        <v>1</v>
      </c>
      <c r="BA114" s="29">
        <v>1</v>
      </c>
      <c r="BB114" s="25"/>
      <c r="BC114" s="26"/>
      <c r="BD114" s="26"/>
      <c r="BE114" s="108"/>
      <c r="BF114" s="4"/>
      <c r="BG114" s="6"/>
      <c r="BH114" s="6"/>
    </row>
    <row r="115" spans="1:60" ht="15" customHeight="1">
      <c r="A115" s="5" t="str">
        <f>2!A51</f>
        <v>Passage</v>
      </c>
      <c r="B115" s="107">
        <v>1</v>
      </c>
      <c r="C115" s="26">
        <v>1</v>
      </c>
      <c r="D115" s="26">
        <v>2</v>
      </c>
      <c r="E115" s="27">
        <v>1</v>
      </c>
      <c r="F115" s="25">
        <v>1</v>
      </c>
      <c r="G115" s="26">
        <v>1</v>
      </c>
      <c r="H115" s="26">
        <v>1</v>
      </c>
      <c r="I115" s="26">
        <v>1</v>
      </c>
      <c r="J115" s="25">
        <v>2</v>
      </c>
      <c r="K115" s="26">
        <v>1</v>
      </c>
      <c r="L115" s="26">
        <v>1</v>
      </c>
      <c r="M115" s="26">
        <v>1</v>
      </c>
      <c r="N115" s="25">
        <v>1</v>
      </c>
      <c r="O115" s="26">
        <v>1</v>
      </c>
      <c r="P115" s="26">
        <v>1</v>
      </c>
      <c r="Q115" s="26">
        <v>2</v>
      </c>
      <c r="R115" s="25">
        <v>1</v>
      </c>
      <c r="S115" s="26">
        <v>1</v>
      </c>
      <c r="T115" s="26">
        <v>1</v>
      </c>
      <c r="U115" s="26">
        <v>1</v>
      </c>
      <c r="V115" s="25">
        <v>2</v>
      </c>
      <c r="W115" s="26">
        <v>1</v>
      </c>
      <c r="X115" s="26">
        <v>1</v>
      </c>
      <c r="Y115" s="27">
        <v>2</v>
      </c>
      <c r="Z115" s="28"/>
      <c r="AA115" s="26"/>
      <c r="AB115" s="26"/>
      <c r="AC115" s="108"/>
      <c r="AD115" s="26">
        <v>2</v>
      </c>
      <c r="AE115" s="26">
        <v>1</v>
      </c>
      <c r="AF115" s="26">
        <v>2</v>
      </c>
      <c r="AG115" s="108">
        <v>1</v>
      </c>
      <c r="AH115" s="107"/>
      <c r="AI115" s="26"/>
      <c r="AJ115" s="26"/>
      <c r="AK115" s="108"/>
      <c r="AL115" s="25">
        <v>1</v>
      </c>
      <c r="AM115" s="26">
        <v>1</v>
      </c>
      <c r="AN115" s="26">
        <v>2</v>
      </c>
      <c r="AO115" s="29">
        <v>1</v>
      </c>
      <c r="AP115" s="25">
        <v>2</v>
      </c>
      <c r="AQ115" s="26">
        <v>2</v>
      </c>
      <c r="AR115" s="26">
        <v>1</v>
      </c>
      <c r="AS115" s="29">
        <v>1</v>
      </c>
      <c r="AT115" s="25">
        <v>1</v>
      </c>
      <c r="AU115" s="26">
        <v>1</v>
      </c>
      <c r="AV115" s="26">
        <v>1</v>
      </c>
      <c r="AW115" s="29">
        <v>1</v>
      </c>
      <c r="AX115" s="25">
        <v>1</v>
      </c>
      <c r="AY115" s="26">
        <v>3</v>
      </c>
      <c r="AZ115" s="26">
        <v>4</v>
      </c>
      <c r="BA115" s="29">
        <v>1</v>
      </c>
      <c r="BB115" s="25"/>
      <c r="BC115" s="26"/>
      <c r="BD115" s="26"/>
      <c r="BE115" s="108"/>
      <c r="BF115" s="4"/>
      <c r="BG115" s="6"/>
      <c r="BH115" s="6"/>
    </row>
    <row r="116" spans="1:60" ht="15" customHeight="1">
      <c r="A116" s="5" t="str">
        <f>2!A52</f>
        <v>Rohrhügel</v>
      </c>
      <c r="B116" s="107">
        <v>1</v>
      </c>
      <c r="C116" s="26">
        <v>1</v>
      </c>
      <c r="D116" s="26">
        <v>1</v>
      </c>
      <c r="E116" s="27">
        <v>1</v>
      </c>
      <c r="F116" s="25">
        <v>1</v>
      </c>
      <c r="G116" s="26">
        <v>2</v>
      </c>
      <c r="H116" s="26">
        <v>1</v>
      </c>
      <c r="I116" s="26">
        <v>1</v>
      </c>
      <c r="J116" s="25">
        <v>2</v>
      </c>
      <c r="K116" s="26">
        <v>1</v>
      </c>
      <c r="L116" s="26">
        <v>5</v>
      </c>
      <c r="M116" s="26">
        <v>1</v>
      </c>
      <c r="N116" s="25">
        <v>2</v>
      </c>
      <c r="O116" s="26">
        <v>1</v>
      </c>
      <c r="P116" s="26">
        <v>1</v>
      </c>
      <c r="Q116" s="26">
        <v>1</v>
      </c>
      <c r="R116" s="25">
        <v>2</v>
      </c>
      <c r="S116" s="26">
        <v>1</v>
      </c>
      <c r="T116" s="26">
        <v>3</v>
      </c>
      <c r="U116" s="26">
        <v>2</v>
      </c>
      <c r="V116" s="25">
        <v>1</v>
      </c>
      <c r="W116" s="26">
        <v>1</v>
      </c>
      <c r="X116" s="26">
        <v>2</v>
      </c>
      <c r="Y116" s="27">
        <v>1</v>
      </c>
      <c r="Z116" s="28"/>
      <c r="AA116" s="26"/>
      <c r="AB116" s="26"/>
      <c r="AC116" s="108"/>
      <c r="AD116" s="26">
        <v>3</v>
      </c>
      <c r="AE116" s="26">
        <v>1</v>
      </c>
      <c r="AF116" s="26">
        <v>2</v>
      </c>
      <c r="AG116" s="108">
        <v>1</v>
      </c>
      <c r="AH116" s="107"/>
      <c r="AI116" s="26"/>
      <c r="AJ116" s="26"/>
      <c r="AK116" s="108"/>
      <c r="AL116" s="25">
        <v>1</v>
      </c>
      <c r="AM116" s="26">
        <v>1</v>
      </c>
      <c r="AN116" s="26">
        <v>1</v>
      </c>
      <c r="AO116" s="29">
        <v>1</v>
      </c>
      <c r="AP116" s="25">
        <v>1</v>
      </c>
      <c r="AQ116" s="26">
        <v>2</v>
      </c>
      <c r="AR116" s="26">
        <v>1</v>
      </c>
      <c r="AS116" s="29">
        <v>1</v>
      </c>
      <c r="AT116" s="25">
        <v>1</v>
      </c>
      <c r="AU116" s="26">
        <v>1</v>
      </c>
      <c r="AV116" s="26">
        <v>1</v>
      </c>
      <c r="AW116" s="29">
        <v>1</v>
      </c>
      <c r="AX116" s="25">
        <v>1</v>
      </c>
      <c r="AY116" s="26">
        <v>1</v>
      </c>
      <c r="AZ116" s="26">
        <v>2</v>
      </c>
      <c r="BA116" s="29">
        <v>1</v>
      </c>
      <c r="BB116" s="25"/>
      <c r="BC116" s="26"/>
      <c r="BD116" s="26"/>
      <c r="BE116" s="108"/>
      <c r="BF116" s="4"/>
      <c r="BG116" s="6"/>
      <c r="BH116" s="6"/>
    </row>
    <row r="117" spans="1:60" ht="15" customHeight="1">
      <c r="A117" s="5" t="str">
        <f>2!A53</f>
        <v>Versetzung</v>
      </c>
      <c r="B117" s="107">
        <v>1</v>
      </c>
      <c r="C117" s="26">
        <v>2</v>
      </c>
      <c r="D117" s="26">
        <v>1</v>
      </c>
      <c r="E117" s="27">
        <v>2</v>
      </c>
      <c r="F117" s="25">
        <v>1</v>
      </c>
      <c r="G117" s="26">
        <v>3</v>
      </c>
      <c r="H117" s="26">
        <v>1</v>
      </c>
      <c r="I117" s="26">
        <v>3</v>
      </c>
      <c r="J117" s="25">
        <v>1</v>
      </c>
      <c r="K117" s="26">
        <v>1</v>
      </c>
      <c r="L117" s="26">
        <v>1</v>
      </c>
      <c r="M117" s="26">
        <v>1</v>
      </c>
      <c r="N117" s="25">
        <v>1</v>
      </c>
      <c r="O117" s="26">
        <v>2</v>
      </c>
      <c r="P117" s="26">
        <v>2</v>
      </c>
      <c r="Q117" s="26">
        <v>1</v>
      </c>
      <c r="R117" s="25">
        <v>1</v>
      </c>
      <c r="S117" s="26">
        <v>3</v>
      </c>
      <c r="T117" s="26">
        <v>1</v>
      </c>
      <c r="U117" s="26">
        <v>1</v>
      </c>
      <c r="V117" s="25">
        <v>1</v>
      </c>
      <c r="W117" s="26">
        <v>1</v>
      </c>
      <c r="X117" s="26">
        <v>3</v>
      </c>
      <c r="Y117" s="27">
        <v>2</v>
      </c>
      <c r="Z117" s="28"/>
      <c r="AA117" s="26"/>
      <c r="AB117" s="26"/>
      <c r="AC117" s="108"/>
      <c r="AD117" s="26">
        <v>1</v>
      </c>
      <c r="AE117" s="26">
        <v>2</v>
      </c>
      <c r="AF117" s="26">
        <v>1</v>
      </c>
      <c r="AG117" s="108">
        <v>1</v>
      </c>
      <c r="AH117" s="107"/>
      <c r="AI117" s="26"/>
      <c r="AJ117" s="26"/>
      <c r="AK117" s="108"/>
      <c r="AL117" s="25">
        <v>1</v>
      </c>
      <c r="AM117" s="26">
        <v>2</v>
      </c>
      <c r="AN117" s="26">
        <v>3</v>
      </c>
      <c r="AO117" s="29">
        <v>1</v>
      </c>
      <c r="AP117" s="25">
        <v>2</v>
      </c>
      <c r="AQ117" s="26">
        <v>1</v>
      </c>
      <c r="AR117" s="26">
        <v>1</v>
      </c>
      <c r="AS117" s="29">
        <v>2</v>
      </c>
      <c r="AT117" s="25">
        <v>1</v>
      </c>
      <c r="AU117" s="26">
        <v>2</v>
      </c>
      <c r="AV117" s="26">
        <v>2</v>
      </c>
      <c r="AW117" s="29">
        <v>1</v>
      </c>
      <c r="AX117" s="25">
        <v>1</v>
      </c>
      <c r="AY117" s="26">
        <v>1</v>
      </c>
      <c r="AZ117" s="26">
        <v>2</v>
      </c>
      <c r="BA117" s="29">
        <v>2</v>
      </c>
      <c r="BB117" s="25"/>
      <c r="BC117" s="26"/>
      <c r="BD117" s="26"/>
      <c r="BE117" s="108"/>
      <c r="BF117" s="4"/>
      <c r="BG117" s="6"/>
      <c r="BH117" s="6"/>
    </row>
    <row r="118" spans="1:60" ht="15" customHeight="1">
      <c r="A118" s="5" t="str">
        <f>2!A54</f>
        <v>Turm</v>
      </c>
      <c r="B118" s="107">
        <v>1</v>
      </c>
      <c r="C118" s="26">
        <v>1</v>
      </c>
      <c r="D118" s="26">
        <v>1</v>
      </c>
      <c r="E118" s="27">
        <v>1</v>
      </c>
      <c r="F118" s="25">
        <v>1</v>
      </c>
      <c r="G118" s="26">
        <v>1</v>
      </c>
      <c r="H118" s="26">
        <v>3</v>
      </c>
      <c r="I118" s="26">
        <v>2</v>
      </c>
      <c r="J118" s="25">
        <v>1</v>
      </c>
      <c r="K118" s="26">
        <v>1</v>
      </c>
      <c r="L118" s="26">
        <v>1</v>
      </c>
      <c r="M118" s="26">
        <v>1</v>
      </c>
      <c r="N118" s="25">
        <v>1</v>
      </c>
      <c r="O118" s="26">
        <v>1</v>
      </c>
      <c r="P118" s="26">
        <v>1</v>
      </c>
      <c r="Q118" s="26">
        <v>1</v>
      </c>
      <c r="R118" s="25">
        <v>1</v>
      </c>
      <c r="S118" s="26">
        <v>1</v>
      </c>
      <c r="T118" s="26">
        <v>1</v>
      </c>
      <c r="U118" s="26">
        <v>1</v>
      </c>
      <c r="V118" s="25">
        <v>1</v>
      </c>
      <c r="W118" s="26">
        <v>1</v>
      </c>
      <c r="X118" s="26">
        <v>1</v>
      </c>
      <c r="Y118" s="27">
        <v>1</v>
      </c>
      <c r="Z118" s="28"/>
      <c r="AA118" s="26"/>
      <c r="AB118" s="26"/>
      <c r="AC118" s="108"/>
      <c r="AD118" s="26">
        <v>2</v>
      </c>
      <c r="AE118" s="26">
        <v>1</v>
      </c>
      <c r="AF118" s="26">
        <v>2</v>
      </c>
      <c r="AG118" s="108">
        <v>1</v>
      </c>
      <c r="AH118" s="107"/>
      <c r="AI118" s="26"/>
      <c r="AJ118" s="26"/>
      <c r="AK118" s="108"/>
      <c r="AL118" s="25">
        <v>1</v>
      </c>
      <c r="AM118" s="26">
        <v>1</v>
      </c>
      <c r="AN118" s="26">
        <v>1</v>
      </c>
      <c r="AO118" s="29">
        <v>1</v>
      </c>
      <c r="AP118" s="25">
        <v>1</v>
      </c>
      <c r="AQ118" s="26">
        <v>1</v>
      </c>
      <c r="AR118" s="26">
        <v>1</v>
      </c>
      <c r="AS118" s="29">
        <v>2</v>
      </c>
      <c r="AT118" s="25">
        <v>1</v>
      </c>
      <c r="AU118" s="26">
        <v>1</v>
      </c>
      <c r="AV118" s="26">
        <v>1</v>
      </c>
      <c r="AW118" s="29">
        <v>1</v>
      </c>
      <c r="AX118" s="25">
        <v>1</v>
      </c>
      <c r="AY118" s="26">
        <v>1</v>
      </c>
      <c r="AZ118" s="26">
        <v>1</v>
      </c>
      <c r="BA118" s="29">
        <v>1</v>
      </c>
      <c r="BB118" s="25"/>
      <c r="BC118" s="26"/>
      <c r="BD118" s="26"/>
      <c r="BE118" s="108"/>
      <c r="BF118" s="4"/>
      <c r="BG118" s="6"/>
      <c r="BH118" s="6"/>
    </row>
    <row r="119" spans="1:60" ht="15" customHeight="1">
      <c r="A119" s="5" t="str">
        <f>2!A55</f>
        <v>Schrägkreis</v>
      </c>
      <c r="B119" s="107">
        <v>1</v>
      </c>
      <c r="C119" s="26">
        <v>1</v>
      </c>
      <c r="D119" s="26">
        <v>1</v>
      </c>
      <c r="E119" s="27">
        <v>2</v>
      </c>
      <c r="F119" s="25">
        <v>1</v>
      </c>
      <c r="G119" s="26">
        <v>1</v>
      </c>
      <c r="H119" s="26">
        <v>1</v>
      </c>
      <c r="I119" s="26">
        <v>1</v>
      </c>
      <c r="J119" s="25">
        <v>1</v>
      </c>
      <c r="K119" s="26">
        <v>1</v>
      </c>
      <c r="L119" s="26">
        <v>2</v>
      </c>
      <c r="M119" s="26">
        <v>1</v>
      </c>
      <c r="N119" s="25">
        <v>1</v>
      </c>
      <c r="O119" s="26">
        <v>1</v>
      </c>
      <c r="P119" s="26">
        <v>1</v>
      </c>
      <c r="Q119" s="26">
        <v>1</v>
      </c>
      <c r="R119" s="25">
        <v>1</v>
      </c>
      <c r="S119" s="26">
        <v>1</v>
      </c>
      <c r="T119" s="26">
        <v>1</v>
      </c>
      <c r="U119" s="26">
        <v>1</v>
      </c>
      <c r="V119" s="25">
        <v>1</v>
      </c>
      <c r="W119" s="26">
        <v>1</v>
      </c>
      <c r="X119" s="26">
        <v>3</v>
      </c>
      <c r="Y119" s="27">
        <v>1</v>
      </c>
      <c r="Z119" s="28"/>
      <c r="AA119" s="26"/>
      <c r="AB119" s="26"/>
      <c r="AC119" s="108"/>
      <c r="AD119" s="26">
        <v>1</v>
      </c>
      <c r="AE119" s="26">
        <v>2</v>
      </c>
      <c r="AF119" s="26">
        <v>4</v>
      </c>
      <c r="AG119" s="108">
        <v>1</v>
      </c>
      <c r="AH119" s="107"/>
      <c r="AI119" s="26"/>
      <c r="AJ119" s="26"/>
      <c r="AK119" s="108"/>
      <c r="AL119" s="25">
        <v>1</v>
      </c>
      <c r="AM119" s="26">
        <v>2</v>
      </c>
      <c r="AN119" s="26">
        <v>2</v>
      </c>
      <c r="AO119" s="29">
        <v>1</v>
      </c>
      <c r="AP119" s="25">
        <v>1</v>
      </c>
      <c r="AQ119" s="26">
        <v>2</v>
      </c>
      <c r="AR119" s="26">
        <v>2</v>
      </c>
      <c r="AS119" s="29">
        <v>2</v>
      </c>
      <c r="AT119" s="25">
        <v>1</v>
      </c>
      <c r="AU119" s="26">
        <v>3</v>
      </c>
      <c r="AV119" s="26">
        <v>3</v>
      </c>
      <c r="AW119" s="29">
        <v>1</v>
      </c>
      <c r="AX119" s="25">
        <v>2</v>
      </c>
      <c r="AY119" s="26">
        <v>1</v>
      </c>
      <c r="AZ119" s="26">
        <v>1</v>
      </c>
      <c r="BA119" s="29">
        <v>1</v>
      </c>
      <c r="BB119" s="25"/>
      <c r="BC119" s="26"/>
      <c r="BD119" s="26"/>
      <c r="BE119" s="108"/>
      <c r="BF119" s="4"/>
      <c r="BG119" s="6"/>
      <c r="BH119" s="6"/>
    </row>
    <row r="120" spans="1:60" ht="15" customHeight="1">
      <c r="A120" s="5" t="str">
        <f>2!A56</f>
        <v>Salto</v>
      </c>
      <c r="B120" s="107">
        <v>2</v>
      </c>
      <c r="C120" s="26">
        <v>1</v>
      </c>
      <c r="D120" s="26">
        <v>1</v>
      </c>
      <c r="E120" s="27">
        <v>1</v>
      </c>
      <c r="F120" s="25">
        <v>2</v>
      </c>
      <c r="G120" s="26">
        <v>3</v>
      </c>
      <c r="H120" s="26">
        <v>1</v>
      </c>
      <c r="I120" s="26">
        <v>1</v>
      </c>
      <c r="J120" s="25">
        <v>1</v>
      </c>
      <c r="K120" s="26">
        <v>1</v>
      </c>
      <c r="L120" s="26">
        <v>1</v>
      </c>
      <c r="M120" s="26">
        <v>1</v>
      </c>
      <c r="N120" s="25">
        <v>2</v>
      </c>
      <c r="O120" s="26">
        <v>2</v>
      </c>
      <c r="P120" s="26">
        <v>1</v>
      </c>
      <c r="Q120" s="26">
        <v>2</v>
      </c>
      <c r="R120" s="25">
        <v>1</v>
      </c>
      <c r="S120" s="26">
        <v>1</v>
      </c>
      <c r="T120" s="26">
        <v>2</v>
      </c>
      <c r="U120" s="26">
        <v>1</v>
      </c>
      <c r="V120" s="25">
        <v>2</v>
      </c>
      <c r="W120" s="26">
        <v>2</v>
      </c>
      <c r="X120" s="26">
        <v>1</v>
      </c>
      <c r="Y120" s="27">
        <v>1</v>
      </c>
      <c r="Z120" s="28"/>
      <c r="AA120" s="26"/>
      <c r="AB120" s="26"/>
      <c r="AC120" s="108"/>
      <c r="AD120" s="26">
        <v>2</v>
      </c>
      <c r="AE120" s="26">
        <v>1</v>
      </c>
      <c r="AF120" s="26">
        <v>1</v>
      </c>
      <c r="AG120" s="108">
        <v>2</v>
      </c>
      <c r="AH120" s="107"/>
      <c r="AI120" s="26"/>
      <c r="AJ120" s="26"/>
      <c r="AK120" s="108"/>
      <c r="AL120" s="25">
        <v>1</v>
      </c>
      <c r="AM120" s="26">
        <v>3</v>
      </c>
      <c r="AN120" s="26">
        <v>2</v>
      </c>
      <c r="AO120" s="29">
        <v>3</v>
      </c>
      <c r="AP120" s="25">
        <v>1</v>
      </c>
      <c r="AQ120" s="26">
        <v>1</v>
      </c>
      <c r="AR120" s="26">
        <v>1</v>
      </c>
      <c r="AS120" s="29">
        <v>2</v>
      </c>
      <c r="AT120" s="25">
        <v>1</v>
      </c>
      <c r="AU120" s="26">
        <v>2</v>
      </c>
      <c r="AV120" s="26">
        <v>2</v>
      </c>
      <c r="AW120" s="29">
        <v>2</v>
      </c>
      <c r="AX120" s="25">
        <v>2</v>
      </c>
      <c r="AY120" s="26">
        <v>2</v>
      </c>
      <c r="AZ120" s="26">
        <v>1</v>
      </c>
      <c r="BA120" s="29">
        <v>2</v>
      </c>
      <c r="BB120" s="25"/>
      <c r="BC120" s="26"/>
      <c r="BD120" s="26"/>
      <c r="BE120" s="108"/>
      <c r="BF120" s="4"/>
      <c r="BG120" s="6"/>
      <c r="BH120" s="6"/>
    </row>
    <row r="121" spans="1:60" ht="15" customHeight="1" thickBot="1">
      <c r="A121" s="5" t="str">
        <f>2!A57</f>
        <v>Labyrinth</v>
      </c>
      <c r="B121" s="137">
        <v>1</v>
      </c>
      <c r="C121" s="110">
        <v>1</v>
      </c>
      <c r="D121" s="110">
        <v>1</v>
      </c>
      <c r="E121" s="111">
        <v>1</v>
      </c>
      <c r="F121" s="109">
        <v>1</v>
      </c>
      <c r="G121" s="110">
        <v>1</v>
      </c>
      <c r="H121" s="110">
        <v>1</v>
      </c>
      <c r="I121" s="110">
        <v>1</v>
      </c>
      <c r="J121" s="109">
        <v>2</v>
      </c>
      <c r="K121" s="110">
        <v>1</v>
      </c>
      <c r="L121" s="110">
        <v>1</v>
      </c>
      <c r="M121" s="110">
        <v>2</v>
      </c>
      <c r="N121" s="109">
        <v>2</v>
      </c>
      <c r="O121" s="110">
        <v>1</v>
      </c>
      <c r="P121" s="110">
        <v>1</v>
      </c>
      <c r="Q121" s="110">
        <v>1</v>
      </c>
      <c r="R121" s="109">
        <v>1</v>
      </c>
      <c r="S121" s="110">
        <v>1</v>
      </c>
      <c r="T121" s="110">
        <v>2</v>
      </c>
      <c r="U121" s="110">
        <v>2</v>
      </c>
      <c r="V121" s="109">
        <v>1</v>
      </c>
      <c r="W121" s="110">
        <v>1</v>
      </c>
      <c r="X121" s="110">
        <v>1</v>
      </c>
      <c r="Y121" s="111">
        <v>1</v>
      </c>
      <c r="Z121" s="158"/>
      <c r="AA121" s="110"/>
      <c r="AB121" s="110"/>
      <c r="AC121" s="112"/>
      <c r="AD121" s="110">
        <v>2</v>
      </c>
      <c r="AE121" s="110">
        <v>1</v>
      </c>
      <c r="AF121" s="110">
        <v>1</v>
      </c>
      <c r="AG121" s="112">
        <v>1</v>
      </c>
      <c r="AH121" s="137"/>
      <c r="AI121" s="110"/>
      <c r="AJ121" s="110"/>
      <c r="AK121" s="112"/>
      <c r="AL121" s="109">
        <v>3</v>
      </c>
      <c r="AM121" s="110">
        <v>2</v>
      </c>
      <c r="AN121" s="110">
        <v>2</v>
      </c>
      <c r="AO121" s="138">
        <v>1</v>
      </c>
      <c r="AP121" s="109">
        <v>1</v>
      </c>
      <c r="AQ121" s="110">
        <v>1</v>
      </c>
      <c r="AR121" s="110">
        <v>2</v>
      </c>
      <c r="AS121" s="138">
        <v>3</v>
      </c>
      <c r="AT121" s="109">
        <v>1</v>
      </c>
      <c r="AU121" s="110">
        <v>1</v>
      </c>
      <c r="AV121" s="110">
        <v>1</v>
      </c>
      <c r="AW121" s="138">
        <v>2</v>
      </c>
      <c r="AX121" s="109">
        <v>1</v>
      </c>
      <c r="AY121" s="110">
        <v>1</v>
      </c>
      <c r="AZ121" s="110">
        <v>1</v>
      </c>
      <c r="BA121" s="138">
        <v>1</v>
      </c>
      <c r="BB121" s="109"/>
      <c r="BC121" s="110"/>
      <c r="BD121" s="110"/>
      <c r="BE121" s="112"/>
      <c r="BF121" s="245"/>
      <c r="BG121" s="6"/>
      <c r="BH121" s="6"/>
    </row>
    <row r="122" spans="1:58" ht="15" customHeight="1">
      <c r="A122" s="3"/>
      <c r="B122" s="106">
        <f aca="true" t="shared" si="5" ref="B122:BE122">SUM(B104:B121)</f>
        <v>28</v>
      </c>
      <c r="C122" s="106">
        <f t="shared" si="5"/>
        <v>21</v>
      </c>
      <c r="D122" s="106">
        <f t="shared" si="5"/>
        <v>26</v>
      </c>
      <c r="E122" s="106">
        <f t="shared" si="5"/>
        <v>24</v>
      </c>
      <c r="F122" s="106">
        <f t="shared" si="5"/>
        <v>24</v>
      </c>
      <c r="G122" s="106">
        <f t="shared" si="5"/>
        <v>28</v>
      </c>
      <c r="H122" s="106">
        <f t="shared" si="5"/>
        <v>22</v>
      </c>
      <c r="I122" s="106">
        <f t="shared" si="5"/>
        <v>25</v>
      </c>
      <c r="J122" s="106">
        <f t="shared" si="5"/>
        <v>24</v>
      </c>
      <c r="K122" s="106">
        <f t="shared" si="5"/>
        <v>23</v>
      </c>
      <c r="L122" s="106">
        <f t="shared" si="5"/>
        <v>27</v>
      </c>
      <c r="M122" s="106">
        <f t="shared" si="5"/>
        <v>26</v>
      </c>
      <c r="N122" s="106">
        <f t="shared" si="5"/>
        <v>26</v>
      </c>
      <c r="O122" s="106">
        <f t="shared" si="5"/>
        <v>27</v>
      </c>
      <c r="P122" s="106">
        <f t="shared" si="5"/>
        <v>24</v>
      </c>
      <c r="Q122" s="106">
        <f t="shared" si="5"/>
        <v>26</v>
      </c>
      <c r="R122" s="106">
        <f t="shared" si="5"/>
        <v>25</v>
      </c>
      <c r="S122" s="106">
        <f t="shared" si="5"/>
        <v>25</v>
      </c>
      <c r="T122" s="106">
        <f t="shared" si="5"/>
        <v>25</v>
      </c>
      <c r="U122" s="106">
        <f t="shared" si="5"/>
        <v>21</v>
      </c>
      <c r="V122" s="106">
        <f t="shared" si="5"/>
        <v>25</v>
      </c>
      <c r="W122" s="106">
        <f t="shared" si="5"/>
        <v>24</v>
      </c>
      <c r="X122" s="106">
        <f t="shared" si="5"/>
        <v>28</v>
      </c>
      <c r="Y122" s="106">
        <f t="shared" si="5"/>
        <v>23</v>
      </c>
      <c r="Z122" s="106">
        <f t="shared" si="5"/>
        <v>0</v>
      </c>
      <c r="AA122" s="106">
        <f t="shared" si="5"/>
        <v>0</v>
      </c>
      <c r="AB122" s="106">
        <f t="shared" si="5"/>
        <v>0</v>
      </c>
      <c r="AC122" s="106">
        <f t="shared" si="5"/>
        <v>0</v>
      </c>
      <c r="AD122" s="106">
        <f t="shared" si="5"/>
        <v>29</v>
      </c>
      <c r="AE122" s="106">
        <f t="shared" si="5"/>
        <v>27</v>
      </c>
      <c r="AF122" s="106">
        <f t="shared" si="5"/>
        <v>29</v>
      </c>
      <c r="AG122" s="106">
        <f t="shared" si="5"/>
        <v>33</v>
      </c>
      <c r="AH122" s="106">
        <f t="shared" si="5"/>
        <v>0</v>
      </c>
      <c r="AI122" s="106">
        <f t="shared" si="5"/>
        <v>0</v>
      </c>
      <c r="AJ122" s="106">
        <f t="shared" si="5"/>
        <v>0</v>
      </c>
      <c r="AK122" s="106">
        <f t="shared" si="5"/>
        <v>0</v>
      </c>
      <c r="AL122" s="106">
        <f t="shared" si="5"/>
        <v>26</v>
      </c>
      <c r="AM122" s="106">
        <f t="shared" si="5"/>
        <v>29</v>
      </c>
      <c r="AN122" s="106">
        <f t="shared" si="5"/>
        <v>31</v>
      </c>
      <c r="AO122" s="106">
        <f t="shared" si="5"/>
        <v>27</v>
      </c>
      <c r="AP122" s="106">
        <f t="shared" si="5"/>
        <v>25</v>
      </c>
      <c r="AQ122" s="106">
        <f t="shared" si="5"/>
        <v>29</v>
      </c>
      <c r="AR122" s="106">
        <f t="shared" si="5"/>
        <v>24</v>
      </c>
      <c r="AS122" s="106">
        <f t="shared" si="5"/>
        <v>30</v>
      </c>
      <c r="AT122" s="106">
        <f t="shared" si="5"/>
        <v>23</v>
      </c>
      <c r="AU122" s="106">
        <f t="shared" si="5"/>
        <v>27</v>
      </c>
      <c r="AV122" s="106">
        <f t="shared" si="5"/>
        <v>27</v>
      </c>
      <c r="AW122" s="106">
        <f t="shared" si="5"/>
        <v>27</v>
      </c>
      <c r="AX122" s="106">
        <f t="shared" si="5"/>
        <v>33</v>
      </c>
      <c r="AY122" s="106">
        <f t="shared" si="5"/>
        <v>24</v>
      </c>
      <c r="AZ122" s="106">
        <f t="shared" si="5"/>
        <v>26</v>
      </c>
      <c r="BA122" s="106">
        <f t="shared" si="5"/>
        <v>25</v>
      </c>
      <c r="BB122" s="106">
        <f t="shared" si="5"/>
        <v>0</v>
      </c>
      <c r="BC122" s="106">
        <f t="shared" si="5"/>
        <v>0</v>
      </c>
      <c r="BD122" s="106">
        <f t="shared" si="5"/>
        <v>0</v>
      </c>
      <c r="BE122" s="106">
        <f t="shared" si="5"/>
        <v>0</v>
      </c>
      <c r="BF122" s="4"/>
    </row>
    <row r="123" spans="1:58" ht="15" customHeight="1">
      <c r="A123" s="3"/>
      <c r="B123" s="7"/>
      <c r="C123" s="8">
        <f>SUM(B122:E122)</f>
        <v>99</v>
      </c>
      <c r="D123" s="8"/>
      <c r="E123" s="9"/>
      <c r="F123" s="7"/>
      <c r="G123" s="8">
        <f>SUM(F122:I122)</f>
        <v>99</v>
      </c>
      <c r="H123" s="8"/>
      <c r="I123" s="9"/>
      <c r="J123" s="7"/>
      <c r="K123" s="8">
        <f>SUM(J122:M122)</f>
        <v>100</v>
      </c>
      <c r="L123" s="8"/>
      <c r="M123" s="9"/>
      <c r="N123" s="7"/>
      <c r="O123" s="8">
        <f>SUM(N122:Q122)</f>
        <v>103</v>
      </c>
      <c r="P123" s="8"/>
      <c r="Q123" s="9"/>
      <c r="R123" s="7"/>
      <c r="S123" s="8">
        <f>SUM(R122:U122)</f>
        <v>96</v>
      </c>
      <c r="T123" s="8"/>
      <c r="U123" s="9"/>
      <c r="V123" s="7"/>
      <c r="W123" s="8">
        <f>SUM(V122:Y122)</f>
        <v>100</v>
      </c>
      <c r="X123" s="8"/>
      <c r="Y123" s="9"/>
      <c r="Z123" s="7"/>
      <c r="AA123" s="8">
        <f>SUM(Z122:AC122)</f>
        <v>0</v>
      </c>
      <c r="AB123" s="8"/>
      <c r="AC123" s="9"/>
      <c r="AD123" s="7"/>
      <c r="AE123" s="8">
        <f>SUM(AD122:AG122)</f>
        <v>118</v>
      </c>
      <c r="AF123" s="8"/>
      <c r="AG123" s="9"/>
      <c r="AH123" s="7"/>
      <c r="AI123" s="8">
        <f>SUM(AH122:AK122)</f>
        <v>0</v>
      </c>
      <c r="AJ123" s="8"/>
      <c r="AK123" s="9"/>
      <c r="AL123" s="7"/>
      <c r="AM123" s="8">
        <f>SUM(AL122:AO122)</f>
        <v>113</v>
      </c>
      <c r="AN123" s="8"/>
      <c r="AO123" s="9"/>
      <c r="AP123" s="7"/>
      <c r="AQ123" s="8">
        <f>SUM(AP122:AS122)</f>
        <v>108</v>
      </c>
      <c r="AR123" s="8"/>
      <c r="AS123" s="9"/>
      <c r="AT123" s="7"/>
      <c r="AU123" s="8">
        <f>SUM(AT122:AW122)</f>
        <v>104</v>
      </c>
      <c r="AV123" s="8"/>
      <c r="AW123" s="9"/>
      <c r="AX123" s="7"/>
      <c r="AY123" s="8">
        <f>SUM(AX122:BA122)</f>
        <v>108</v>
      </c>
      <c r="AZ123" s="8"/>
      <c r="BA123" s="9"/>
      <c r="BB123" s="7"/>
      <c r="BC123" s="8">
        <f>SUM(BB122:BE122)</f>
        <v>0</v>
      </c>
      <c r="BD123" s="8"/>
      <c r="BE123" s="9"/>
      <c r="BF123" s="4"/>
    </row>
    <row r="124" spans="1:58" ht="15" customHeight="1" thickBot="1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4"/>
    </row>
    <row r="125" spans="1:58" ht="15" customHeight="1">
      <c r="A125" s="12">
        <f>SUM(B104:AC121)</f>
        <v>597</v>
      </c>
      <c r="B125" s="13" t="s">
        <v>1</v>
      </c>
      <c r="C125" s="13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4"/>
    </row>
    <row r="126" spans="1:58" ht="15" customHeight="1" thickBot="1">
      <c r="A126" s="14">
        <f>A125/(6*'Info Turnier'!B2)</f>
        <v>24.875</v>
      </c>
      <c r="B126" s="15" t="s">
        <v>0</v>
      </c>
      <c r="C126" s="15"/>
      <c r="D126" s="16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4"/>
    </row>
    <row r="127" spans="1:58" ht="15" customHeight="1" thickBot="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6"/>
    </row>
    <row r="128" spans="1:25" ht="15" customHeight="1" thickBot="1">
      <c r="A128" s="23"/>
      <c r="B128" s="24"/>
      <c r="C128" s="24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58" ht="24" customHeight="1" thickBot="1">
      <c r="A129" s="236" t="s">
        <v>265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23"/>
    </row>
    <row r="130" spans="1:58" ht="15" customHeight="1" thickBot="1">
      <c r="A130" s="159"/>
      <c r="B130" s="142" t="s">
        <v>33</v>
      </c>
      <c r="C130" s="143"/>
      <c r="D130" s="143"/>
      <c r="E130" s="249">
        <v>1</v>
      </c>
      <c r="F130" s="142" t="s">
        <v>34</v>
      </c>
      <c r="G130" s="143"/>
      <c r="H130" s="143"/>
      <c r="I130" s="249">
        <v>1</v>
      </c>
      <c r="J130" s="143" t="s">
        <v>35</v>
      </c>
      <c r="K130" s="143"/>
      <c r="L130" s="143"/>
      <c r="M130" s="249">
        <v>1</v>
      </c>
      <c r="N130" s="143" t="s">
        <v>36</v>
      </c>
      <c r="O130" s="143"/>
      <c r="P130" s="143"/>
      <c r="Q130" s="249">
        <v>1</v>
      </c>
      <c r="R130" s="143" t="s">
        <v>37</v>
      </c>
      <c r="S130" s="143"/>
      <c r="T130" s="143"/>
      <c r="U130" s="249">
        <v>1</v>
      </c>
      <c r="V130" s="143" t="s">
        <v>38</v>
      </c>
      <c r="W130" s="143"/>
      <c r="X130" s="143"/>
      <c r="Y130" s="249">
        <v>1</v>
      </c>
      <c r="Z130" s="143" t="s">
        <v>39</v>
      </c>
      <c r="AA130" s="143"/>
      <c r="AB130" s="143"/>
      <c r="AC130" s="143"/>
      <c r="AD130" s="142" t="s">
        <v>41</v>
      </c>
      <c r="AE130" s="143"/>
      <c r="AF130" s="143"/>
      <c r="AG130" s="249">
        <v>1</v>
      </c>
      <c r="AH130" s="142" t="s">
        <v>176</v>
      </c>
      <c r="AI130" s="143"/>
      <c r="AJ130" s="143"/>
      <c r="AK130" s="249">
        <v>0</v>
      </c>
      <c r="AL130" s="143" t="s">
        <v>40</v>
      </c>
      <c r="AM130" s="143"/>
      <c r="AN130" s="143"/>
      <c r="AO130" s="372">
        <v>1</v>
      </c>
      <c r="AP130" s="143" t="s">
        <v>98</v>
      </c>
      <c r="AQ130" s="143"/>
      <c r="AR130" s="143"/>
      <c r="AS130" s="372">
        <v>1</v>
      </c>
      <c r="AT130" s="143" t="s">
        <v>99</v>
      </c>
      <c r="AU130" s="143"/>
      <c r="AV130" s="143"/>
      <c r="AW130" s="372">
        <v>1</v>
      </c>
      <c r="AX130" s="143" t="s">
        <v>100</v>
      </c>
      <c r="AY130" s="143"/>
      <c r="AZ130" s="143"/>
      <c r="BA130" s="372">
        <v>0</v>
      </c>
      <c r="BB130" s="244" t="s">
        <v>101</v>
      </c>
      <c r="BC130" s="143"/>
      <c r="BD130" s="143"/>
      <c r="BE130" s="249">
        <v>0</v>
      </c>
      <c r="BF130" s="4"/>
    </row>
    <row r="131" spans="1:58" ht="15" customHeight="1">
      <c r="A131" s="144" t="s">
        <v>29</v>
      </c>
      <c r="B131" s="237">
        <v>43</v>
      </c>
      <c r="C131" s="139"/>
      <c r="D131" s="139"/>
      <c r="E131" s="140"/>
      <c r="F131" s="238">
        <v>44</v>
      </c>
      <c r="G131" s="139"/>
      <c r="H131" s="139"/>
      <c r="I131" s="140"/>
      <c r="J131" s="238">
        <v>48</v>
      </c>
      <c r="K131" s="139"/>
      <c r="L131" s="139"/>
      <c r="M131" s="140"/>
      <c r="N131" s="238">
        <v>46</v>
      </c>
      <c r="O131" s="139"/>
      <c r="P131" s="139"/>
      <c r="Q131" s="140"/>
      <c r="R131" s="238">
        <v>40</v>
      </c>
      <c r="S131" s="139"/>
      <c r="T131" s="139"/>
      <c r="U131" s="140"/>
      <c r="V131" s="238">
        <v>42</v>
      </c>
      <c r="W131" s="139"/>
      <c r="X131" s="139"/>
      <c r="Y131" s="247"/>
      <c r="Z131" s="139"/>
      <c r="AA131" s="139"/>
      <c r="AB131" s="139"/>
      <c r="AC131" s="141"/>
      <c r="AD131" s="139">
        <v>50</v>
      </c>
      <c r="AE131" s="139"/>
      <c r="AF131" s="139"/>
      <c r="AG131" s="140"/>
      <c r="AH131" s="237"/>
      <c r="AI131" s="139"/>
      <c r="AJ131" s="139"/>
      <c r="AK131" s="141"/>
      <c r="AL131" s="238">
        <v>41</v>
      </c>
      <c r="AM131" s="139"/>
      <c r="AN131" s="139"/>
      <c r="AO131" s="139"/>
      <c r="AP131" s="238">
        <v>81</v>
      </c>
      <c r="AQ131" s="139"/>
      <c r="AR131" s="139"/>
      <c r="AS131" s="139"/>
      <c r="AT131" s="238">
        <v>82</v>
      </c>
      <c r="AU131" s="139"/>
      <c r="AV131" s="139"/>
      <c r="AW131" s="139"/>
      <c r="AX131" s="238"/>
      <c r="AY131" s="139"/>
      <c r="AZ131" s="139"/>
      <c r="BA131" s="139"/>
      <c r="BB131" s="238"/>
      <c r="BC131" s="139"/>
      <c r="BD131" s="139"/>
      <c r="BE131" s="141"/>
      <c r="BF131" s="4"/>
    </row>
    <row r="132" spans="1:58" ht="15" customHeight="1" hidden="1">
      <c r="A132" s="145" t="s">
        <v>22</v>
      </c>
      <c r="B132" s="131">
        <f>IF(B131,IF(VLOOKUP(B131,'Info Spieler'!$A$2:$H$96,2)=0,"",VLOOKUP(B131,'Info Spieler'!$A$2:$H$96,2)),"")</f>
        <v>40538</v>
      </c>
      <c r="C132" s="132"/>
      <c r="D132" s="132"/>
      <c r="E132" s="133"/>
      <c r="F132" s="134">
        <f>IF(F131,IF(VLOOKUP(F131,'Info Spieler'!$A$2:$H$135,2)=0,"",VLOOKUP(F131,'Info Spieler'!$A$2:$H$96,2)),"")</f>
        <v>46612</v>
      </c>
      <c r="G132" s="132"/>
      <c r="H132" s="132"/>
      <c r="I132" s="133"/>
      <c r="J132" s="134">
        <f>IF(J131,IF(VLOOKUP(J131,'Info Spieler'!$A$2:$H$135,2)=0,"",VLOOKUP(J131,'Info Spieler'!$A$2:$H$96,2)),"")</f>
        <v>6208</v>
      </c>
      <c r="K132" s="132"/>
      <c r="L132" s="132"/>
      <c r="M132" s="133"/>
      <c r="N132" s="134">
        <f>IF(N131,IF(VLOOKUP(N131,'Info Spieler'!$A$2:$H$135,2)=0,"",VLOOKUP(N131,'Info Spieler'!$A$2:$H$96,2)),"")</f>
        <v>4124</v>
      </c>
      <c r="O132" s="132"/>
      <c r="P132" s="132"/>
      <c r="Q132" s="133"/>
      <c r="R132" s="134">
        <f>IF(R131,IF(VLOOKUP(R131,'Info Spieler'!$A$2:$H$135,2)=0,"",VLOOKUP(R131,'Info Spieler'!$A$2:$H$96,2)),"")</f>
        <v>45272</v>
      </c>
      <c r="S132" s="132"/>
      <c r="T132" s="132"/>
      <c r="U132" s="133"/>
      <c r="V132" s="134">
        <f>IF(V131,IF(VLOOKUP(V131,'Info Spieler'!$A$2:$H$135,2)=0,"",VLOOKUP(V131,'Info Spieler'!$A$2:$H$96,2)),"")</f>
        <v>38016</v>
      </c>
      <c r="W132" s="132"/>
      <c r="X132" s="132"/>
      <c r="Y132" s="133"/>
      <c r="Z132" s="136">
        <f>IF(Z131,IF(VLOOKUP(Z131,'Info Spieler'!$A$2:$H$135,2)=0,"",VLOOKUP(Z131,'Info Spieler'!$A$2:$H$96,2)),"")</f>
      </c>
      <c r="AA132" s="132"/>
      <c r="AB132" s="132"/>
      <c r="AC132" s="135"/>
      <c r="AD132" s="136">
        <f>IF(AD131,IF(VLOOKUP(AD131,'Info Spieler'!$A$2:$H$135,2)=0,"",VLOOKUP(AD131,'Info Spieler'!$A$2:$H$96,2)),"")</f>
        <v>66249</v>
      </c>
      <c r="AE132" s="132"/>
      <c r="AF132" s="132"/>
      <c r="AG132" s="133"/>
      <c r="AH132" s="131">
        <f>IF(AH131,IF(VLOOKUP(AH131,'Info Spieler'!$A$2:$H$135,2)=0,"",VLOOKUP(AH131,'Info Spieler'!$A$2:$H$96,2)),"")</f>
      </c>
      <c r="AI132" s="132"/>
      <c r="AJ132" s="132"/>
      <c r="AK132" s="135"/>
      <c r="AL132" s="134">
        <f>IF(AL131,IF(VLOOKUP(AL131,'Info Spieler'!$A$2:$H$135,2)=0,"",VLOOKUP(AL131,'Info Spieler'!$A$2:$H$96,2)),"")</f>
        <v>62626</v>
      </c>
      <c r="AM132" s="132"/>
      <c r="AN132" s="132"/>
      <c r="AO132" s="132"/>
      <c r="AP132" s="134">
        <f>IF(AP131,IF(VLOOKUP(AP131,'Info Spieler'!$A$2:$H$135,2)=0,"",VLOOKUP(AP131,'Info Spieler'!$A$2:$H$96,2)),"")</f>
        <v>66248</v>
      </c>
      <c r="AQ132" s="132"/>
      <c r="AR132" s="132"/>
      <c r="AS132" s="132"/>
      <c r="AT132" s="134">
        <f>IF(AT131,IF(VLOOKUP(AT131,'Info Spieler'!$A$2:$H$135,2)=0,"",VLOOKUP(AT131,'Info Spieler'!$A$2:$H$96,2)),"")</f>
        <v>66250</v>
      </c>
      <c r="AU132" s="132"/>
      <c r="AV132" s="132"/>
      <c r="AW132" s="132"/>
      <c r="AX132" s="134">
        <f>IF(AX131,IF(VLOOKUP(AX131,'Info Spieler'!$A$2:$H$135,2)=0,"",VLOOKUP(AX131,'Info Spieler'!$A$2:$H$96,2)),"")</f>
      </c>
      <c r="AY132" s="132"/>
      <c r="AZ132" s="132"/>
      <c r="BA132" s="132"/>
      <c r="BB132" s="134">
        <f>IF(BB131,IF(VLOOKUP(BB131,'Info Spieler'!$A$2:$H$135,2)=0,"",VLOOKUP(BB131,'Info Spieler'!$A$2:$H$96,2)),"")</f>
      </c>
      <c r="BC132" s="132"/>
      <c r="BD132" s="132"/>
      <c r="BE132" s="135"/>
      <c r="BF132" s="4"/>
    </row>
    <row r="133" spans="1:58" ht="15" customHeight="1" thickBot="1">
      <c r="A133" s="145" t="s">
        <v>28</v>
      </c>
      <c r="B133" s="128" t="str">
        <f>IF(B131,IF(VLOOKUP(B131,'Info Spieler'!$A$2:$H$96,7)=0,"",VLOOKUP(B131,'Info Spieler'!$A$2:$H$96,7)),"")</f>
        <v>Hoose, Wilfried</v>
      </c>
      <c r="C133" s="124"/>
      <c r="D133" s="125"/>
      <c r="E133" s="126"/>
      <c r="F133" s="130" t="str">
        <f>IF(F131,IF(VLOOKUP(F131,'Info Spieler'!$A$2:$H$96,7)=0,"",VLOOKUP(F131,'Info Spieler'!$A$2:$H$96,7)),"")</f>
        <v>Höpner, Peter</v>
      </c>
      <c r="G133" s="124"/>
      <c r="H133" s="125"/>
      <c r="I133" s="126"/>
      <c r="J133" s="130" t="str">
        <f>IF(J131,IF(VLOOKUP(J131,'Info Spieler'!$A$2:$H$96,7)=0,"",VLOOKUP(J131,'Info Spieler'!$A$2:$H$96,7)),"")</f>
        <v>Reh, Bernd</v>
      </c>
      <c r="K133" s="124"/>
      <c r="L133" s="125"/>
      <c r="M133" s="126"/>
      <c r="N133" s="130" t="str">
        <f>IF(N131,IF(VLOOKUP(N131,'Info Spieler'!$A$2:$H$96,7)=0,"",VLOOKUP(N131,'Info Spieler'!$A$2:$H$96,7)),"")</f>
        <v>Meier, Siegfried</v>
      </c>
      <c r="O133" s="124"/>
      <c r="P133" s="125"/>
      <c r="Q133" s="126"/>
      <c r="R133" s="130" t="str">
        <f>IF(R131,IF(VLOOKUP(R131,'Info Spieler'!$A$2:$H$96,7)=0,"",VLOOKUP(R131,'Info Spieler'!$A$2:$H$96,7)),"")</f>
        <v>Ebert, Alfred</v>
      </c>
      <c r="S133" s="124"/>
      <c r="T133" s="125"/>
      <c r="U133" s="126"/>
      <c r="V133" s="130" t="str">
        <f>IF(V131,IF(VLOOKUP(V131,'Info Spieler'!$A$2:$H$96,7)=0,"",VLOOKUP(V131,'Info Spieler'!$A$2:$H$96,7)),"")</f>
        <v>Hansen, Pascal</v>
      </c>
      <c r="W133" s="124"/>
      <c r="X133" s="125"/>
      <c r="Y133" s="126"/>
      <c r="Z133" s="129">
        <f>IF(Z131,IF(VLOOKUP(Z131,'Info Spieler'!$A$2:$H$96,7)=0,"",VLOOKUP(Z131,'Info Spieler'!$A$2:$H$96,7)),"")</f>
      </c>
      <c r="AA133" s="124"/>
      <c r="AB133" s="125"/>
      <c r="AC133" s="127"/>
      <c r="AD133" s="129" t="str">
        <f>IF(AD131,IF(VLOOKUP(AD131,'Info Spieler'!$A$2:$H$96,7)=0,"",VLOOKUP(AD131,'Info Spieler'!$A$2:$H$96,7)),"")</f>
        <v>Schreiter, Sebastian</v>
      </c>
      <c r="AE133" s="124"/>
      <c r="AF133" s="125"/>
      <c r="AG133" s="126"/>
      <c r="AH133" s="128">
        <f>IF(AH131,IF(VLOOKUP(AH131,'Info Spieler'!$A$2:$H$96,7)=0,"",VLOOKUP(AH131,'Info Spieler'!$A$2:$H$96,7)),"")</f>
      </c>
      <c r="AI133" s="124"/>
      <c r="AJ133" s="125"/>
      <c r="AK133" s="127"/>
      <c r="AL133" s="130" t="str">
        <f>IF(AL131,IF(VLOOKUP(AL131,'Info Spieler'!$A$2:$H$96,7)=0,"",VLOOKUP(AL131,'Info Spieler'!$A$2:$H$96,7)),"")</f>
        <v>Hainz, Christa</v>
      </c>
      <c r="AM133" s="124"/>
      <c r="AN133" s="125"/>
      <c r="AO133" s="125"/>
      <c r="AP133" s="130" t="str">
        <f>IF(AP131,IF(VLOOKUP(AP131,'Info Spieler'!$A$2:$H$96,7)=0,"",VLOOKUP(AP131,'Info Spieler'!$A$2:$H$96,7)),"")</f>
        <v>Schreiter, Patrick</v>
      </c>
      <c r="AQ133" s="124"/>
      <c r="AR133" s="125"/>
      <c r="AS133" s="125"/>
      <c r="AT133" s="130" t="str">
        <f>IF(AT131,IF(VLOOKUP(AT131,'Info Spieler'!$A$2:$H$96,7)=0,"",VLOOKUP(AT131,'Info Spieler'!$A$2:$H$96,7)),"")</f>
        <v>Schur, Aaron</v>
      </c>
      <c r="AU133" s="124"/>
      <c r="AV133" s="125"/>
      <c r="AW133" s="125"/>
      <c r="AX133" s="130">
        <f>IF(AX131,IF(VLOOKUP(AX131,'Info Spieler'!$A$2:$H$96,7)=0,"",VLOOKUP(AX131,'Info Spieler'!$A$2:$H$96,7)),"")</f>
      </c>
      <c r="AY133" s="124"/>
      <c r="AZ133" s="125"/>
      <c r="BA133" s="125"/>
      <c r="BB133" s="130">
        <f>IF(BB131,IF(VLOOKUP(BB131,'Info Spieler'!$A$2:$H$96,7)=0,"",VLOOKUP(BB131,'Info Spieler'!$A$2:$H$96,7)),"")</f>
      </c>
      <c r="BC133" s="124"/>
      <c r="BD133" s="125"/>
      <c r="BE133" s="127"/>
      <c r="BF133" s="4"/>
    </row>
    <row r="134" spans="1:58" ht="15" customHeight="1" hidden="1" thickBot="1">
      <c r="A134" s="146" t="s">
        <v>27</v>
      </c>
      <c r="B134" s="147" t="str">
        <f>IF(B131,IF(VLOOKUP(B131,'Info Spieler'!$A$2:$H$96,5)=0,"",VLOOKUP(B131,'Info Spieler'!$A$2:$H$96,5)),"")</f>
        <v>Sm1</v>
      </c>
      <c r="C134" s="148"/>
      <c r="D134" s="149"/>
      <c r="E134" s="150"/>
      <c r="F134" s="151" t="str">
        <f>IF(F131,IF(VLOOKUP(F131,'Info Spieler'!$A$2:$H$96,5)=0,"",VLOOKUP(F131,'Info Spieler'!$A$2:$H$96,5)),"")</f>
        <v>Sm2</v>
      </c>
      <c r="G134" s="148"/>
      <c r="H134" s="149"/>
      <c r="I134" s="150"/>
      <c r="J134" s="151" t="str">
        <f>IF(J131,IF(VLOOKUP(J131,'Info Spieler'!$A$2:$H$96,5)=0,"",VLOOKUP(J131,'Info Spieler'!$A$2:$H$96,5)),"")</f>
        <v>Sm2</v>
      </c>
      <c r="K134" s="148"/>
      <c r="L134" s="149"/>
      <c r="M134" s="150"/>
      <c r="N134" s="151" t="str">
        <f>IF(N131,IF(VLOOKUP(N131,'Info Spieler'!$A$2:$H$96,5)=0,"",VLOOKUP(N131,'Info Spieler'!$A$2:$H$96,5)),"")</f>
        <v>Sm2</v>
      </c>
      <c r="O134" s="148"/>
      <c r="P134" s="149"/>
      <c r="Q134" s="150"/>
      <c r="R134" s="151" t="str">
        <f>IF(R131,IF(VLOOKUP(R131,'Info Spieler'!$A$2:$H$96,5)=0,"",VLOOKUP(R131,'Info Spieler'!$A$2:$H$96,5)),"")</f>
        <v>Sm1</v>
      </c>
      <c r="S134" s="148"/>
      <c r="T134" s="149"/>
      <c r="U134" s="150"/>
      <c r="V134" s="151" t="str">
        <f>IF(V131,IF(VLOOKUP(V131,'Info Spieler'!$A$2:$H$96,5)=0,"",VLOOKUP(V131,'Info Spieler'!$A$2:$H$96,5)),"")</f>
        <v>H</v>
      </c>
      <c r="W134" s="148"/>
      <c r="X134" s="149"/>
      <c r="Y134" s="150"/>
      <c r="Z134" s="149">
        <f>IF(Z131,IF(VLOOKUP(Z131,'Info Spieler'!$A$2:$H$96,5)=0,"",VLOOKUP(Z131,'Info Spieler'!$A$2:$H$96,5)),"")</f>
      </c>
      <c r="AA134" s="148"/>
      <c r="AB134" s="149"/>
      <c r="AC134" s="152"/>
      <c r="AD134" s="149" t="str">
        <f>IF(AD131,IF(VLOOKUP(AD131,'Info Spieler'!$A$2:$H$96,5)=0,"",VLOOKUP(AD131,'Info Spieler'!$A$2:$H$96,5)),"")</f>
        <v>H</v>
      </c>
      <c r="AE134" s="148"/>
      <c r="AF134" s="149"/>
      <c r="AG134" s="150"/>
      <c r="AH134" s="147">
        <f>IF(AH131,IF(VLOOKUP(AH131,'Info Spieler'!$A$2:$H$96,5)=0,"",VLOOKUP(AH131,'Info Spieler'!$A$2:$H$96,5)),"")</f>
      </c>
      <c r="AI134" s="148"/>
      <c r="AJ134" s="149"/>
      <c r="AK134" s="152"/>
      <c r="AL134" s="151" t="str">
        <f>IF(AL131,IF(VLOOKUP(AL131,'Info Spieler'!$A$2:$H$96,5)=0,"",VLOOKUP(AL131,'Info Spieler'!$A$2:$H$96,5)),"")</f>
        <v>Sw2</v>
      </c>
      <c r="AM134" s="148"/>
      <c r="AN134" s="149"/>
      <c r="AO134" s="149"/>
      <c r="AP134" s="151" t="str">
        <f>IF(AP131,IF(VLOOKUP(AP131,'Info Spieler'!$A$2:$H$96,5)=0,"",VLOOKUP(AP131,'Info Spieler'!$A$2:$H$96,5)),"")</f>
        <v>Jm</v>
      </c>
      <c r="AQ134" s="148"/>
      <c r="AR134" s="149"/>
      <c r="AS134" s="149"/>
      <c r="AT134" s="151" t="str">
        <f>IF(AT131,IF(VLOOKUP(AT131,'Info Spieler'!$A$2:$H$96,5)=0,"",VLOOKUP(AT131,'Info Spieler'!$A$2:$H$96,5)),"")</f>
        <v>Schm</v>
      </c>
      <c r="AU134" s="148"/>
      <c r="AV134" s="149"/>
      <c r="AW134" s="149"/>
      <c r="AX134" s="151">
        <f>IF(AX131,IF(VLOOKUP(AX131,'Info Spieler'!$A$2:$H$96,5)=0,"",VLOOKUP(AX131,'Info Spieler'!$A$2:$H$96,5)),"")</f>
      </c>
      <c r="AY134" s="148"/>
      <c r="AZ134" s="149"/>
      <c r="BA134" s="149"/>
      <c r="BB134" s="151">
        <f>IF(BB131,IF(VLOOKUP(BB131,'Info Spieler'!$A$2:$H$96,5)=0,"",VLOOKUP(BB131,'Info Spieler'!$A$2:$H$96,5)),"")</f>
      </c>
      <c r="BC134" s="148"/>
      <c r="BD134" s="149"/>
      <c r="BE134" s="152"/>
      <c r="BF134" s="4"/>
    </row>
    <row r="135" spans="1:58" ht="15" customHeight="1" hidden="1" thickBot="1">
      <c r="A135" s="181" t="s">
        <v>25</v>
      </c>
      <c r="B135" s="175" t="str">
        <f>IF(B131,IF(VLOOKUP(B131,'Info Spieler'!$A$2:$H$96,6)=0,"",VLOOKUP(B131,'Info Spieler'!$A$2:$H$96,6)),"")</f>
        <v>BGS Hardenberg Pötter</v>
      </c>
      <c r="C135" s="176"/>
      <c r="D135" s="177"/>
      <c r="E135" s="178"/>
      <c r="F135" s="179" t="str">
        <f>IF(F131,IF(VLOOKUP(F131,'Info Spieler'!$A$2:$H$96,6)=0,"",VLOOKUP(F131,'Info Spieler'!$A$2:$H$96,6)),"")</f>
        <v>BGS Hardenberg Pötter</v>
      </c>
      <c r="G135" s="176"/>
      <c r="H135" s="177"/>
      <c r="I135" s="178"/>
      <c r="J135" s="179" t="str">
        <f>IF(J131,IF(VLOOKUP(J131,'Info Spieler'!$A$2:$H$96,6)=0,"",VLOOKUP(J131,'Info Spieler'!$A$2:$H$96,6)),"")</f>
        <v>BGS Hardenberg Pötter</v>
      </c>
      <c r="K135" s="176"/>
      <c r="L135" s="177"/>
      <c r="M135" s="178"/>
      <c r="N135" s="179" t="str">
        <f>IF(N131,IF(VLOOKUP(N131,'Info Spieler'!$A$2:$H$96,6)=0,"",VLOOKUP(N131,'Info Spieler'!$A$2:$H$96,6)),"")</f>
        <v>BGS Hardenberg Pötter</v>
      </c>
      <c r="O135" s="176"/>
      <c r="P135" s="177"/>
      <c r="Q135" s="178"/>
      <c r="R135" s="179" t="str">
        <f>IF(R131,IF(VLOOKUP(R131,'Info Spieler'!$A$2:$H$96,6)=0,"",VLOOKUP(R131,'Info Spieler'!$A$2:$H$96,6)),"")</f>
        <v>BGS Hardenberg Pötter</v>
      </c>
      <c r="S135" s="176"/>
      <c r="T135" s="177"/>
      <c r="U135" s="178"/>
      <c r="V135" s="179" t="str">
        <f>IF(V131,IF(VLOOKUP(V131,'Info Spieler'!$A$2:$H$96,6)=0,"",VLOOKUP(V131,'Info Spieler'!$A$2:$H$96,6)),"")</f>
        <v>BGS Hardenberg Pötter</v>
      </c>
      <c r="W135" s="176"/>
      <c r="X135" s="177"/>
      <c r="Y135" s="178"/>
      <c r="Z135" s="177">
        <f>IF(Z131,IF(VLOOKUP(Z131,'Info Spieler'!$A$2:$H$96,6)=0,"",VLOOKUP(Z131,'Info Spieler'!$A$2:$H$96,6)),"")</f>
      </c>
      <c r="AA135" s="176"/>
      <c r="AB135" s="177"/>
      <c r="AC135" s="180"/>
      <c r="AD135" s="177" t="str">
        <f>IF(AD131,IF(VLOOKUP(AD131,'Info Spieler'!$A$2:$H$96,6)=0,"",VLOOKUP(AD131,'Info Spieler'!$A$2:$H$96,6)),"")</f>
        <v>BGS Hardenberg Pötter</v>
      </c>
      <c r="AE135" s="176"/>
      <c r="AF135" s="177"/>
      <c r="AG135" s="178"/>
      <c r="AH135" s="175">
        <f>IF(AH131,IF(VLOOKUP(AH131,'Info Spieler'!$A$2:$H$96,6)=0,"",VLOOKUP(AH131,'Info Spieler'!$A$2:$H$96,6)),"")</f>
      </c>
      <c r="AI135" s="176"/>
      <c r="AJ135" s="177"/>
      <c r="AK135" s="180"/>
      <c r="AL135" s="179" t="str">
        <f>IF(AL131,IF(VLOOKUP(AL131,'Info Spieler'!$A$2:$H$96,6)=0,"",VLOOKUP(AL131,'Info Spieler'!$A$2:$H$96,6)),"")</f>
        <v>BGS Hardenberg Pötter</v>
      </c>
      <c r="AM135" s="176"/>
      <c r="AN135" s="177"/>
      <c r="AO135" s="177"/>
      <c r="AP135" s="179" t="str">
        <f>IF(AP131,IF(VLOOKUP(AP131,'Info Spieler'!$A$2:$H$96,6)=0,"",VLOOKUP(AP131,'Info Spieler'!$A$2:$H$96,6)),"")</f>
        <v>BGS Hardenberg Pötter</v>
      </c>
      <c r="AQ135" s="176"/>
      <c r="AR135" s="177"/>
      <c r="AS135" s="177"/>
      <c r="AT135" s="179" t="str">
        <f>IF(AT131,IF(VLOOKUP(AT131,'Info Spieler'!$A$2:$H$96,6)=0,"",VLOOKUP(AT131,'Info Spieler'!$A$2:$H$96,6)),"")</f>
        <v>BGS Hardenberg Pötter</v>
      </c>
      <c r="AU135" s="176"/>
      <c r="AV135" s="177"/>
      <c r="AW135" s="177"/>
      <c r="AX135" s="179">
        <f>IF(AX131,IF(VLOOKUP(AX131,'Info Spieler'!$A$2:$H$96,6)=0,"",VLOOKUP(AX131,'Info Spieler'!$A$2:$H$96,6)),"")</f>
      </c>
      <c r="AY135" s="176"/>
      <c r="AZ135" s="177"/>
      <c r="BA135" s="177"/>
      <c r="BB135" s="179">
        <f>IF(BB131,IF(VLOOKUP(BB131,'Info Spieler'!$A$2:$H$96,6)=0,"",VLOOKUP(BB131,'Info Spieler'!$A$2:$H$96,6)),"")</f>
      </c>
      <c r="BC135" s="176"/>
      <c r="BD135" s="177"/>
      <c r="BE135" s="180"/>
      <c r="BF135" s="4"/>
    </row>
    <row r="136" spans="1:58" ht="15" customHeight="1">
      <c r="A136" s="5" t="str">
        <f>2!A72</f>
        <v>Gradschlag</v>
      </c>
      <c r="B136" s="153">
        <v>1</v>
      </c>
      <c r="C136" s="154">
        <v>1</v>
      </c>
      <c r="D136" s="154">
        <v>1</v>
      </c>
      <c r="E136" s="155">
        <v>1</v>
      </c>
      <c r="F136" s="156">
        <v>1</v>
      </c>
      <c r="G136" s="154">
        <v>1</v>
      </c>
      <c r="H136" s="154">
        <v>2</v>
      </c>
      <c r="I136" s="154">
        <v>1</v>
      </c>
      <c r="J136" s="156">
        <v>3</v>
      </c>
      <c r="K136" s="154">
        <v>1</v>
      </c>
      <c r="L136" s="154">
        <v>3</v>
      </c>
      <c r="M136" s="154">
        <v>1</v>
      </c>
      <c r="N136" s="156">
        <v>1</v>
      </c>
      <c r="O136" s="154">
        <v>3</v>
      </c>
      <c r="P136" s="154">
        <v>1</v>
      </c>
      <c r="Q136" s="154">
        <v>1</v>
      </c>
      <c r="R136" s="156">
        <v>1</v>
      </c>
      <c r="S136" s="154">
        <v>1</v>
      </c>
      <c r="T136" s="154">
        <v>1</v>
      </c>
      <c r="U136" s="154">
        <v>1</v>
      </c>
      <c r="V136" s="156">
        <v>1</v>
      </c>
      <c r="W136" s="154">
        <v>1</v>
      </c>
      <c r="X136" s="154">
        <v>2</v>
      </c>
      <c r="Y136" s="155">
        <v>1</v>
      </c>
      <c r="Z136" s="157"/>
      <c r="AA136" s="154"/>
      <c r="AB136" s="154"/>
      <c r="AC136" s="302"/>
      <c r="AD136" s="157">
        <v>1</v>
      </c>
      <c r="AE136" s="154">
        <v>2</v>
      </c>
      <c r="AF136" s="154">
        <v>2</v>
      </c>
      <c r="AG136" s="302">
        <v>2</v>
      </c>
      <c r="AH136" s="156"/>
      <c r="AI136" s="154"/>
      <c r="AJ136" s="154"/>
      <c r="AK136" s="302"/>
      <c r="AL136" s="156">
        <v>1</v>
      </c>
      <c r="AM136" s="154">
        <v>1</v>
      </c>
      <c r="AN136" s="154">
        <v>2</v>
      </c>
      <c r="AO136" s="371">
        <v>1</v>
      </c>
      <c r="AP136" s="156">
        <v>1</v>
      </c>
      <c r="AQ136" s="154">
        <v>2</v>
      </c>
      <c r="AR136" s="154">
        <v>1</v>
      </c>
      <c r="AS136" s="371">
        <v>2</v>
      </c>
      <c r="AT136" s="156">
        <v>1</v>
      </c>
      <c r="AU136" s="154">
        <v>1</v>
      </c>
      <c r="AV136" s="154">
        <v>2</v>
      </c>
      <c r="AW136" s="371">
        <v>1</v>
      </c>
      <c r="AX136" s="156"/>
      <c r="AY136" s="154"/>
      <c r="AZ136" s="154"/>
      <c r="BA136" s="371"/>
      <c r="BB136" s="156"/>
      <c r="BC136" s="154"/>
      <c r="BD136" s="154"/>
      <c r="BE136" s="302"/>
      <c r="BF136" s="4"/>
    </row>
    <row r="137" spans="1:58" ht="15" customHeight="1">
      <c r="A137" s="5" t="str">
        <f>2!A73</f>
        <v>Schleife</v>
      </c>
      <c r="B137" s="107">
        <v>1</v>
      </c>
      <c r="C137" s="26">
        <v>1</v>
      </c>
      <c r="D137" s="26">
        <v>2</v>
      </c>
      <c r="E137" s="27">
        <v>1</v>
      </c>
      <c r="F137" s="25">
        <v>1</v>
      </c>
      <c r="G137" s="26">
        <v>2</v>
      </c>
      <c r="H137" s="26">
        <v>2</v>
      </c>
      <c r="I137" s="26">
        <v>1</v>
      </c>
      <c r="J137" s="25">
        <v>1</v>
      </c>
      <c r="K137" s="26">
        <v>1</v>
      </c>
      <c r="L137" s="26">
        <v>2</v>
      </c>
      <c r="M137" s="26">
        <v>1</v>
      </c>
      <c r="N137" s="25">
        <v>1</v>
      </c>
      <c r="O137" s="26">
        <v>1</v>
      </c>
      <c r="P137" s="26">
        <v>1</v>
      </c>
      <c r="Q137" s="26">
        <v>1</v>
      </c>
      <c r="R137" s="25">
        <v>1</v>
      </c>
      <c r="S137" s="26">
        <v>2</v>
      </c>
      <c r="T137" s="26">
        <v>1</v>
      </c>
      <c r="U137" s="26">
        <v>1</v>
      </c>
      <c r="V137" s="25">
        <v>2</v>
      </c>
      <c r="W137" s="26">
        <v>1</v>
      </c>
      <c r="X137" s="26">
        <v>2</v>
      </c>
      <c r="Y137" s="27">
        <v>1</v>
      </c>
      <c r="Z137" s="28"/>
      <c r="AA137" s="26"/>
      <c r="AB137" s="26"/>
      <c r="AC137" s="108"/>
      <c r="AD137" s="28">
        <v>1</v>
      </c>
      <c r="AE137" s="26">
        <v>2</v>
      </c>
      <c r="AF137" s="26">
        <v>1</v>
      </c>
      <c r="AG137" s="108">
        <v>2</v>
      </c>
      <c r="AH137" s="25"/>
      <c r="AI137" s="26"/>
      <c r="AJ137" s="26"/>
      <c r="AK137" s="108"/>
      <c r="AL137" s="25">
        <v>1</v>
      </c>
      <c r="AM137" s="26">
        <v>1</v>
      </c>
      <c r="AN137" s="26">
        <v>2</v>
      </c>
      <c r="AO137" s="29">
        <v>1</v>
      </c>
      <c r="AP137" s="25">
        <v>4</v>
      </c>
      <c r="AQ137" s="26">
        <v>7</v>
      </c>
      <c r="AR137" s="26">
        <v>1</v>
      </c>
      <c r="AS137" s="29">
        <v>1</v>
      </c>
      <c r="AT137" s="25">
        <v>1</v>
      </c>
      <c r="AU137" s="26">
        <v>1</v>
      </c>
      <c r="AV137" s="26">
        <v>2</v>
      </c>
      <c r="AW137" s="29">
        <v>1</v>
      </c>
      <c r="AX137" s="25"/>
      <c r="AY137" s="26"/>
      <c r="AZ137" s="26"/>
      <c r="BA137" s="29"/>
      <c r="BB137" s="25"/>
      <c r="BC137" s="26"/>
      <c r="BD137" s="26"/>
      <c r="BE137" s="108"/>
      <c r="BF137" s="4"/>
    </row>
    <row r="138" spans="1:58" ht="15" customHeight="1">
      <c r="A138" s="5" t="str">
        <f>2!A74</f>
        <v>Doppelwelle</v>
      </c>
      <c r="B138" s="107">
        <v>2</v>
      </c>
      <c r="C138" s="26">
        <v>2</v>
      </c>
      <c r="D138" s="26">
        <v>1</v>
      </c>
      <c r="E138" s="27">
        <v>1</v>
      </c>
      <c r="F138" s="25">
        <v>1</v>
      </c>
      <c r="G138" s="26">
        <v>2</v>
      </c>
      <c r="H138" s="26">
        <v>2</v>
      </c>
      <c r="I138" s="26">
        <v>1</v>
      </c>
      <c r="J138" s="25">
        <v>2</v>
      </c>
      <c r="K138" s="26">
        <v>1</v>
      </c>
      <c r="L138" s="26">
        <v>2</v>
      </c>
      <c r="M138" s="26">
        <v>1</v>
      </c>
      <c r="N138" s="25">
        <v>2</v>
      </c>
      <c r="O138" s="26">
        <v>1</v>
      </c>
      <c r="P138" s="26">
        <v>1</v>
      </c>
      <c r="Q138" s="26">
        <v>2</v>
      </c>
      <c r="R138" s="25">
        <v>2</v>
      </c>
      <c r="S138" s="26">
        <v>1</v>
      </c>
      <c r="T138" s="26">
        <v>1</v>
      </c>
      <c r="U138" s="26">
        <v>1</v>
      </c>
      <c r="V138" s="25">
        <v>1</v>
      </c>
      <c r="W138" s="26">
        <v>2</v>
      </c>
      <c r="X138" s="26">
        <v>2</v>
      </c>
      <c r="Y138" s="27">
        <v>1</v>
      </c>
      <c r="Z138" s="28"/>
      <c r="AA138" s="26"/>
      <c r="AB138" s="26"/>
      <c r="AC138" s="108"/>
      <c r="AD138" s="28">
        <v>1</v>
      </c>
      <c r="AE138" s="26">
        <v>2</v>
      </c>
      <c r="AF138" s="26">
        <v>2</v>
      </c>
      <c r="AG138" s="108">
        <v>2</v>
      </c>
      <c r="AH138" s="25"/>
      <c r="AI138" s="26"/>
      <c r="AJ138" s="26"/>
      <c r="AK138" s="108"/>
      <c r="AL138" s="25">
        <v>2</v>
      </c>
      <c r="AM138" s="26">
        <v>2</v>
      </c>
      <c r="AN138" s="26">
        <v>1</v>
      </c>
      <c r="AO138" s="29">
        <v>2</v>
      </c>
      <c r="AP138" s="25">
        <v>1</v>
      </c>
      <c r="AQ138" s="26">
        <v>1</v>
      </c>
      <c r="AR138" s="26">
        <v>2</v>
      </c>
      <c r="AS138" s="29">
        <v>1</v>
      </c>
      <c r="AT138" s="25">
        <v>2</v>
      </c>
      <c r="AU138" s="26">
        <v>2</v>
      </c>
      <c r="AV138" s="26">
        <v>2</v>
      </c>
      <c r="AW138" s="29">
        <v>1</v>
      </c>
      <c r="AX138" s="25"/>
      <c r="AY138" s="26"/>
      <c r="AZ138" s="26"/>
      <c r="BA138" s="29"/>
      <c r="BB138" s="25"/>
      <c r="BC138" s="26"/>
      <c r="BD138" s="26"/>
      <c r="BE138" s="108"/>
      <c r="BF138" s="4"/>
    </row>
    <row r="139" spans="1:58" ht="15" customHeight="1">
      <c r="A139" s="5" t="str">
        <f>2!A75</f>
        <v>Sandkasten</v>
      </c>
      <c r="B139" s="107">
        <v>1</v>
      </c>
      <c r="C139" s="26">
        <v>1</v>
      </c>
      <c r="D139" s="26">
        <v>1</v>
      </c>
      <c r="E139" s="27">
        <v>1</v>
      </c>
      <c r="F139" s="25">
        <v>2</v>
      </c>
      <c r="G139" s="26">
        <v>1</v>
      </c>
      <c r="H139" s="26">
        <v>1</v>
      </c>
      <c r="I139" s="26">
        <v>2</v>
      </c>
      <c r="J139" s="25">
        <v>3</v>
      </c>
      <c r="K139" s="26">
        <v>1</v>
      </c>
      <c r="L139" s="26">
        <v>1</v>
      </c>
      <c r="M139" s="26">
        <v>3</v>
      </c>
      <c r="N139" s="25">
        <v>1</v>
      </c>
      <c r="O139" s="26">
        <v>1</v>
      </c>
      <c r="P139" s="26">
        <v>1</v>
      </c>
      <c r="Q139" s="26">
        <v>1</v>
      </c>
      <c r="R139" s="25">
        <v>1</v>
      </c>
      <c r="S139" s="26">
        <v>1</v>
      </c>
      <c r="T139" s="26">
        <v>1</v>
      </c>
      <c r="U139" s="26">
        <v>1</v>
      </c>
      <c r="V139" s="25">
        <v>1</v>
      </c>
      <c r="W139" s="26">
        <v>1</v>
      </c>
      <c r="X139" s="26">
        <v>1</v>
      </c>
      <c r="Y139" s="27">
        <v>1</v>
      </c>
      <c r="Z139" s="28"/>
      <c r="AA139" s="26"/>
      <c r="AB139" s="26"/>
      <c r="AC139" s="108"/>
      <c r="AD139" s="28">
        <v>2</v>
      </c>
      <c r="AE139" s="26">
        <v>1</v>
      </c>
      <c r="AF139" s="26">
        <v>1</v>
      </c>
      <c r="AG139" s="108">
        <v>1</v>
      </c>
      <c r="AH139" s="25"/>
      <c r="AI139" s="26"/>
      <c r="AJ139" s="26"/>
      <c r="AK139" s="108"/>
      <c r="AL139" s="25">
        <v>1</v>
      </c>
      <c r="AM139" s="26">
        <v>2</v>
      </c>
      <c r="AN139" s="26">
        <v>2</v>
      </c>
      <c r="AO139" s="29">
        <v>1</v>
      </c>
      <c r="AP139" s="25">
        <v>1</v>
      </c>
      <c r="AQ139" s="26">
        <v>3</v>
      </c>
      <c r="AR139" s="26">
        <v>1</v>
      </c>
      <c r="AS139" s="29">
        <v>2</v>
      </c>
      <c r="AT139" s="25">
        <v>1</v>
      </c>
      <c r="AU139" s="26">
        <v>1</v>
      </c>
      <c r="AV139" s="26">
        <v>1</v>
      </c>
      <c r="AW139" s="29">
        <v>1</v>
      </c>
      <c r="AX139" s="25"/>
      <c r="AY139" s="26"/>
      <c r="AZ139" s="26"/>
      <c r="BA139" s="29"/>
      <c r="BB139" s="25"/>
      <c r="BC139" s="26"/>
      <c r="BD139" s="26"/>
      <c r="BE139" s="108"/>
      <c r="BF139" s="4"/>
    </row>
    <row r="140" spans="1:58" ht="15" customHeight="1">
      <c r="A140" s="5" t="str">
        <f>2!A76</f>
        <v>Töter</v>
      </c>
      <c r="B140" s="107">
        <v>1</v>
      </c>
      <c r="C140" s="26">
        <v>1</v>
      </c>
      <c r="D140" s="26">
        <v>2</v>
      </c>
      <c r="E140" s="27">
        <v>1</v>
      </c>
      <c r="F140" s="25">
        <v>1</v>
      </c>
      <c r="G140" s="26">
        <v>1</v>
      </c>
      <c r="H140" s="26">
        <v>1</v>
      </c>
      <c r="I140" s="26">
        <v>1</v>
      </c>
      <c r="J140" s="25">
        <v>3</v>
      </c>
      <c r="K140" s="26">
        <v>1</v>
      </c>
      <c r="L140" s="26">
        <v>1</v>
      </c>
      <c r="M140" s="26">
        <v>2</v>
      </c>
      <c r="N140" s="25">
        <v>1</v>
      </c>
      <c r="O140" s="26">
        <v>1</v>
      </c>
      <c r="P140" s="26">
        <v>2</v>
      </c>
      <c r="Q140" s="26">
        <v>1</v>
      </c>
      <c r="R140" s="25">
        <v>3</v>
      </c>
      <c r="S140" s="26">
        <v>1</v>
      </c>
      <c r="T140" s="26">
        <v>3</v>
      </c>
      <c r="U140" s="26">
        <v>1</v>
      </c>
      <c r="V140" s="25">
        <v>1</v>
      </c>
      <c r="W140" s="26">
        <v>1</v>
      </c>
      <c r="X140" s="26">
        <v>2</v>
      </c>
      <c r="Y140" s="27">
        <v>1</v>
      </c>
      <c r="Z140" s="28"/>
      <c r="AA140" s="26"/>
      <c r="AB140" s="26"/>
      <c r="AC140" s="108"/>
      <c r="AD140" s="28">
        <v>2</v>
      </c>
      <c r="AE140" s="26">
        <v>1</v>
      </c>
      <c r="AF140" s="26">
        <v>1</v>
      </c>
      <c r="AG140" s="108">
        <v>1</v>
      </c>
      <c r="AH140" s="25"/>
      <c r="AI140" s="26"/>
      <c r="AJ140" s="26"/>
      <c r="AK140" s="108"/>
      <c r="AL140" s="25">
        <v>1</v>
      </c>
      <c r="AM140" s="26">
        <v>2</v>
      </c>
      <c r="AN140" s="26">
        <v>1</v>
      </c>
      <c r="AO140" s="29">
        <v>1</v>
      </c>
      <c r="AP140" s="25">
        <v>1</v>
      </c>
      <c r="AQ140" s="26">
        <v>1</v>
      </c>
      <c r="AR140" s="26">
        <v>2</v>
      </c>
      <c r="AS140" s="29">
        <v>1</v>
      </c>
      <c r="AT140" s="25">
        <v>2</v>
      </c>
      <c r="AU140" s="26">
        <v>2</v>
      </c>
      <c r="AV140" s="26">
        <v>1</v>
      </c>
      <c r="AW140" s="29">
        <v>2</v>
      </c>
      <c r="AX140" s="25"/>
      <c r="AY140" s="26"/>
      <c r="AZ140" s="26"/>
      <c r="BA140" s="29"/>
      <c r="BB140" s="25"/>
      <c r="BC140" s="26"/>
      <c r="BD140" s="26"/>
      <c r="BE140" s="108"/>
      <c r="BF140" s="4"/>
    </row>
    <row r="141" spans="1:58" ht="15" customHeight="1">
      <c r="A141" s="5" t="str">
        <f>2!A77</f>
        <v>Winkel</v>
      </c>
      <c r="B141" s="107">
        <v>1</v>
      </c>
      <c r="C141" s="26">
        <v>1</v>
      </c>
      <c r="D141" s="26">
        <v>1</v>
      </c>
      <c r="E141" s="27">
        <v>2</v>
      </c>
      <c r="F141" s="25">
        <v>2</v>
      </c>
      <c r="G141" s="26">
        <v>1</v>
      </c>
      <c r="H141" s="26">
        <v>1</v>
      </c>
      <c r="I141" s="26">
        <v>1</v>
      </c>
      <c r="J141" s="25">
        <v>1</v>
      </c>
      <c r="K141" s="26">
        <v>1</v>
      </c>
      <c r="L141" s="26">
        <v>1</v>
      </c>
      <c r="M141" s="26">
        <v>2</v>
      </c>
      <c r="N141" s="25">
        <v>2</v>
      </c>
      <c r="O141" s="26">
        <v>1</v>
      </c>
      <c r="P141" s="26">
        <v>1</v>
      </c>
      <c r="Q141" s="26">
        <v>1</v>
      </c>
      <c r="R141" s="25">
        <v>2</v>
      </c>
      <c r="S141" s="26">
        <v>2</v>
      </c>
      <c r="T141" s="26">
        <v>2</v>
      </c>
      <c r="U141" s="26">
        <v>1</v>
      </c>
      <c r="V141" s="25">
        <v>2</v>
      </c>
      <c r="W141" s="26">
        <v>1</v>
      </c>
      <c r="X141" s="26">
        <v>2</v>
      </c>
      <c r="Y141" s="27">
        <v>1</v>
      </c>
      <c r="Z141" s="28"/>
      <c r="AA141" s="26"/>
      <c r="AB141" s="26"/>
      <c r="AC141" s="108"/>
      <c r="AD141" s="28">
        <v>2</v>
      </c>
      <c r="AE141" s="26">
        <v>1</v>
      </c>
      <c r="AF141" s="26">
        <v>1</v>
      </c>
      <c r="AG141" s="108">
        <v>1</v>
      </c>
      <c r="AH141" s="25"/>
      <c r="AI141" s="26"/>
      <c r="AJ141" s="26"/>
      <c r="AK141" s="108"/>
      <c r="AL141" s="25">
        <v>2</v>
      </c>
      <c r="AM141" s="26">
        <v>2</v>
      </c>
      <c r="AN141" s="26">
        <v>2</v>
      </c>
      <c r="AO141" s="29">
        <v>2</v>
      </c>
      <c r="AP141" s="25">
        <v>1</v>
      </c>
      <c r="AQ141" s="26">
        <v>2</v>
      </c>
      <c r="AR141" s="26">
        <v>2</v>
      </c>
      <c r="AS141" s="29">
        <v>2</v>
      </c>
      <c r="AT141" s="25">
        <v>2</v>
      </c>
      <c r="AU141" s="26">
        <v>2</v>
      </c>
      <c r="AV141" s="26">
        <v>2</v>
      </c>
      <c r="AW141" s="29">
        <v>2</v>
      </c>
      <c r="AX141" s="25"/>
      <c r="AY141" s="26"/>
      <c r="AZ141" s="26"/>
      <c r="BA141" s="29"/>
      <c r="BB141" s="25"/>
      <c r="BC141" s="26"/>
      <c r="BD141" s="26"/>
      <c r="BE141" s="108"/>
      <c r="BF141" s="4"/>
    </row>
    <row r="142" spans="1:58" ht="15" customHeight="1">
      <c r="A142" s="5" t="str">
        <f>2!A78</f>
        <v>Brücke</v>
      </c>
      <c r="B142" s="107">
        <v>1</v>
      </c>
      <c r="C142" s="26">
        <v>1</v>
      </c>
      <c r="D142" s="26">
        <v>2</v>
      </c>
      <c r="E142" s="27">
        <v>1</v>
      </c>
      <c r="F142" s="25">
        <v>1</v>
      </c>
      <c r="G142" s="26">
        <v>2</v>
      </c>
      <c r="H142" s="26">
        <v>1</v>
      </c>
      <c r="I142" s="26">
        <v>2</v>
      </c>
      <c r="J142" s="25">
        <v>2</v>
      </c>
      <c r="K142" s="26">
        <v>2</v>
      </c>
      <c r="L142" s="26">
        <v>1</v>
      </c>
      <c r="M142" s="26">
        <v>1</v>
      </c>
      <c r="N142" s="25">
        <v>1</v>
      </c>
      <c r="O142" s="26">
        <v>2</v>
      </c>
      <c r="P142" s="26">
        <v>2</v>
      </c>
      <c r="Q142" s="26">
        <v>1</v>
      </c>
      <c r="R142" s="25">
        <v>1</v>
      </c>
      <c r="S142" s="26">
        <v>1</v>
      </c>
      <c r="T142" s="26">
        <v>2</v>
      </c>
      <c r="U142" s="26">
        <v>1</v>
      </c>
      <c r="V142" s="25">
        <v>1</v>
      </c>
      <c r="W142" s="26">
        <v>2</v>
      </c>
      <c r="X142" s="26">
        <v>2</v>
      </c>
      <c r="Y142" s="27">
        <v>1</v>
      </c>
      <c r="Z142" s="28"/>
      <c r="AA142" s="26"/>
      <c r="AB142" s="26"/>
      <c r="AC142" s="108"/>
      <c r="AD142" s="28">
        <v>1</v>
      </c>
      <c r="AE142" s="26">
        <v>1</v>
      </c>
      <c r="AF142" s="26">
        <v>2</v>
      </c>
      <c r="AG142" s="108">
        <v>2</v>
      </c>
      <c r="AH142" s="25"/>
      <c r="AI142" s="26"/>
      <c r="AJ142" s="26"/>
      <c r="AK142" s="108"/>
      <c r="AL142" s="25">
        <v>1</v>
      </c>
      <c r="AM142" s="26">
        <v>1</v>
      </c>
      <c r="AN142" s="26">
        <v>1</v>
      </c>
      <c r="AO142" s="29">
        <v>1</v>
      </c>
      <c r="AP142" s="25">
        <v>1</v>
      </c>
      <c r="AQ142" s="26">
        <v>2</v>
      </c>
      <c r="AR142" s="26">
        <v>2</v>
      </c>
      <c r="AS142" s="29">
        <v>2</v>
      </c>
      <c r="AT142" s="25">
        <v>2</v>
      </c>
      <c r="AU142" s="26">
        <v>2</v>
      </c>
      <c r="AV142" s="26">
        <v>2</v>
      </c>
      <c r="AW142" s="29">
        <v>2</v>
      </c>
      <c r="AX142" s="25"/>
      <c r="AY142" s="26"/>
      <c r="AZ142" s="26"/>
      <c r="BA142" s="29"/>
      <c r="BB142" s="25"/>
      <c r="BC142" s="26"/>
      <c r="BD142" s="26"/>
      <c r="BE142" s="108"/>
      <c r="BF142" s="4"/>
    </row>
    <row r="143" spans="1:58" ht="15" customHeight="1">
      <c r="A143" s="5" t="str">
        <f>2!A79</f>
        <v>Mittelhügel</v>
      </c>
      <c r="B143" s="107">
        <v>2</v>
      </c>
      <c r="C143" s="26">
        <v>1</v>
      </c>
      <c r="D143" s="26">
        <v>1</v>
      </c>
      <c r="E143" s="27">
        <v>3</v>
      </c>
      <c r="F143" s="25">
        <v>2</v>
      </c>
      <c r="G143" s="26">
        <v>1</v>
      </c>
      <c r="H143" s="26">
        <v>1</v>
      </c>
      <c r="I143" s="26">
        <v>2</v>
      </c>
      <c r="J143" s="25">
        <v>1</v>
      </c>
      <c r="K143" s="26">
        <v>4</v>
      </c>
      <c r="L143" s="26">
        <v>1</v>
      </c>
      <c r="M143" s="26">
        <v>1</v>
      </c>
      <c r="N143" s="25">
        <v>1</v>
      </c>
      <c r="O143" s="26">
        <v>1</v>
      </c>
      <c r="P143" s="26">
        <v>2</v>
      </c>
      <c r="Q143" s="26">
        <v>4</v>
      </c>
      <c r="R143" s="25">
        <v>1</v>
      </c>
      <c r="S143" s="26">
        <v>1</v>
      </c>
      <c r="T143" s="26">
        <v>2</v>
      </c>
      <c r="U143" s="26">
        <v>1</v>
      </c>
      <c r="V143" s="25">
        <v>1</v>
      </c>
      <c r="W143" s="26">
        <v>1</v>
      </c>
      <c r="X143" s="26">
        <v>1</v>
      </c>
      <c r="Y143" s="27">
        <v>1</v>
      </c>
      <c r="Z143" s="28"/>
      <c r="AA143" s="26"/>
      <c r="AB143" s="26"/>
      <c r="AC143" s="108"/>
      <c r="AD143" s="28">
        <v>2</v>
      </c>
      <c r="AE143" s="26">
        <v>4</v>
      </c>
      <c r="AF143" s="26">
        <v>2</v>
      </c>
      <c r="AG143" s="108">
        <v>1</v>
      </c>
      <c r="AH143" s="25"/>
      <c r="AI143" s="26"/>
      <c r="AJ143" s="26"/>
      <c r="AK143" s="108"/>
      <c r="AL143" s="25">
        <v>1</v>
      </c>
      <c r="AM143" s="26">
        <v>2</v>
      </c>
      <c r="AN143" s="26">
        <v>1</v>
      </c>
      <c r="AO143" s="29">
        <v>1</v>
      </c>
      <c r="AP143" s="25">
        <v>1</v>
      </c>
      <c r="AQ143" s="26">
        <v>7</v>
      </c>
      <c r="AR143" s="26">
        <v>2</v>
      </c>
      <c r="AS143" s="29">
        <v>3</v>
      </c>
      <c r="AT143" s="25">
        <v>7</v>
      </c>
      <c r="AU143" s="26">
        <v>1</v>
      </c>
      <c r="AV143" s="26">
        <v>3</v>
      </c>
      <c r="AW143" s="29">
        <v>2</v>
      </c>
      <c r="AX143" s="25"/>
      <c r="AY143" s="26"/>
      <c r="AZ143" s="26"/>
      <c r="BA143" s="29"/>
      <c r="BB143" s="25"/>
      <c r="BC143" s="26"/>
      <c r="BD143" s="26"/>
      <c r="BE143" s="108"/>
      <c r="BF143" s="4"/>
    </row>
    <row r="144" spans="1:58" ht="15" customHeight="1">
      <c r="A144" s="5" t="str">
        <f>2!A80</f>
        <v>Netz</v>
      </c>
      <c r="B144" s="107">
        <v>1</v>
      </c>
      <c r="C144" s="26">
        <v>1</v>
      </c>
      <c r="D144" s="26">
        <v>1</v>
      </c>
      <c r="E144" s="27">
        <v>1</v>
      </c>
      <c r="F144" s="25">
        <v>1</v>
      </c>
      <c r="G144" s="26">
        <v>1</v>
      </c>
      <c r="H144" s="26">
        <v>1</v>
      </c>
      <c r="I144" s="26">
        <v>1</v>
      </c>
      <c r="J144" s="25">
        <v>1</v>
      </c>
      <c r="K144" s="26">
        <v>1</v>
      </c>
      <c r="L144" s="26">
        <v>1</v>
      </c>
      <c r="M144" s="26">
        <v>1</v>
      </c>
      <c r="N144" s="25">
        <v>2</v>
      </c>
      <c r="O144" s="26">
        <v>1</v>
      </c>
      <c r="P144" s="26">
        <v>1</v>
      </c>
      <c r="Q144" s="26">
        <v>1</v>
      </c>
      <c r="R144" s="25">
        <v>1</v>
      </c>
      <c r="S144" s="26">
        <v>1</v>
      </c>
      <c r="T144" s="26">
        <v>1</v>
      </c>
      <c r="U144" s="26">
        <v>1</v>
      </c>
      <c r="V144" s="25">
        <v>2</v>
      </c>
      <c r="W144" s="26">
        <v>1</v>
      </c>
      <c r="X144" s="26">
        <v>1</v>
      </c>
      <c r="Y144" s="27">
        <v>1</v>
      </c>
      <c r="Z144" s="28"/>
      <c r="AA144" s="26"/>
      <c r="AB144" s="26"/>
      <c r="AC144" s="108"/>
      <c r="AD144" s="28">
        <v>1</v>
      </c>
      <c r="AE144" s="26">
        <v>7</v>
      </c>
      <c r="AF144" s="26">
        <v>4</v>
      </c>
      <c r="AG144" s="108">
        <v>1</v>
      </c>
      <c r="AH144" s="25"/>
      <c r="AI144" s="26"/>
      <c r="AJ144" s="26"/>
      <c r="AK144" s="108"/>
      <c r="AL144" s="25">
        <v>2</v>
      </c>
      <c r="AM144" s="26">
        <v>1</v>
      </c>
      <c r="AN144" s="26">
        <v>1</v>
      </c>
      <c r="AO144" s="29">
        <v>1</v>
      </c>
      <c r="AP144" s="25">
        <v>1</v>
      </c>
      <c r="AQ144" s="26">
        <v>1</v>
      </c>
      <c r="AR144" s="26">
        <v>4</v>
      </c>
      <c r="AS144" s="29">
        <v>2</v>
      </c>
      <c r="AT144" s="25">
        <v>2</v>
      </c>
      <c r="AU144" s="26">
        <v>3</v>
      </c>
      <c r="AV144" s="26">
        <v>1</v>
      </c>
      <c r="AW144" s="29">
        <v>1</v>
      </c>
      <c r="AX144" s="25"/>
      <c r="AY144" s="26"/>
      <c r="AZ144" s="26"/>
      <c r="BA144" s="29"/>
      <c r="BB144" s="25"/>
      <c r="BC144" s="26"/>
      <c r="BD144" s="26"/>
      <c r="BE144" s="108"/>
      <c r="BF144" s="4"/>
    </row>
    <row r="145" spans="1:58" ht="15" customHeight="1">
      <c r="A145" s="5" t="str">
        <f>2!A81</f>
        <v>Radkappen</v>
      </c>
      <c r="B145" s="107">
        <v>2</v>
      </c>
      <c r="C145" s="26">
        <v>1</v>
      </c>
      <c r="D145" s="26">
        <v>1</v>
      </c>
      <c r="E145" s="27">
        <v>2</v>
      </c>
      <c r="F145" s="25">
        <v>1</v>
      </c>
      <c r="G145" s="26">
        <v>2</v>
      </c>
      <c r="H145" s="26">
        <v>1</v>
      </c>
      <c r="I145" s="26">
        <v>1</v>
      </c>
      <c r="J145" s="25">
        <v>1</v>
      </c>
      <c r="K145" s="26">
        <v>2</v>
      </c>
      <c r="L145" s="26">
        <v>2</v>
      </c>
      <c r="M145" s="26">
        <v>1</v>
      </c>
      <c r="N145" s="25">
        <v>1</v>
      </c>
      <c r="O145" s="26">
        <v>1</v>
      </c>
      <c r="P145" s="26">
        <v>2</v>
      </c>
      <c r="Q145" s="26">
        <v>1</v>
      </c>
      <c r="R145" s="25">
        <v>1</v>
      </c>
      <c r="S145" s="26">
        <v>1</v>
      </c>
      <c r="T145" s="26">
        <v>1</v>
      </c>
      <c r="U145" s="26">
        <v>2</v>
      </c>
      <c r="V145" s="25">
        <v>1</v>
      </c>
      <c r="W145" s="26">
        <v>1</v>
      </c>
      <c r="X145" s="26">
        <v>1</v>
      </c>
      <c r="Y145" s="27">
        <v>2</v>
      </c>
      <c r="Z145" s="28"/>
      <c r="AA145" s="26"/>
      <c r="AB145" s="26"/>
      <c r="AC145" s="108"/>
      <c r="AD145" s="28">
        <v>2</v>
      </c>
      <c r="AE145" s="26">
        <v>1</v>
      </c>
      <c r="AF145" s="26">
        <v>1</v>
      </c>
      <c r="AG145" s="108">
        <v>2</v>
      </c>
      <c r="AH145" s="25"/>
      <c r="AI145" s="26"/>
      <c r="AJ145" s="26"/>
      <c r="AK145" s="108"/>
      <c r="AL145" s="25">
        <v>2</v>
      </c>
      <c r="AM145" s="26">
        <v>3</v>
      </c>
      <c r="AN145" s="26">
        <v>2</v>
      </c>
      <c r="AO145" s="29">
        <v>2</v>
      </c>
      <c r="AP145" s="25">
        <v>1</v>
      </c>
      <c r="AQ145" s="26">
        <v>2</v>
      </c>
      <c r="AR145" s="26">
        <v>1</v>
      </c>
      <c r="AS145" s="29">
        <v>1</v>
      </c>
      <c r="AT145" s="25">
        <v>1</v>
      </c>
      <c r="AU145" s="26">
        <v>2</v>
      </c>
      <c r="AV145" s="26">
        <v>1</v>
      </c>
      <c r="AW145" s="29">
        <v>1</v>
      </c>
      <c r="AX145" s="25"/>
      <c r="AY145" s="26"/>
      <c r="AZ145" s="26"/>
      <c r="BA145" s="29"/>
      <c r="BB145" s="25"/>
      <c r="BC145" s="26"/>
      <c r="BD145" s="26"/>
      <c r="BE145" s="108"/>
      <c r="BF145" s="4"/>
    </row>
    <row r="146" spans="1:58" ht="15" customHeight="1">
      <c r="A146" s="5" t="str">
        <f>2!A82</f>
        <v>Blitz</v>
      </c>
      <c r="B146" s="107">
        <v>2</v>
      </c>
      <c r="C146" s="26">
        <v>2</v>
      </c>
      <c r="D146" s="26">
        <v>1</v>
      </c>
      <c r="E146" s="27">
        <v>3</v>
      </c>
      <c r="F146" s="25">
        <v>2</v>
      </c>
      <c r="G146" s="26">
        <v>1</v>
      </c>
      <c r="H146" s="26">
        <v>1</v>
      </c>
      <c r="I146" s="26">
        <v>1</v>
      </c>
      <c r="J146" s="25">
        <v>2</v>
      </c>
      <c r="K146" s="26">
        <v>2</v>
      </c>
      <c r="L146" s="26">
        <v>2</v>
      </c>
      <c r="M146" s="26">
        <v>2</v>
      </c>
      <c r="N146" s="25">
        <v>2</v>
      </c>
      <c r="O146" s="26">
        <v>1</v>
      </c>
      <c r="P146" s="26">
        <v>1</v>
      </c>
      <c r="Q146" s="26">
        <v>1</v>
      </c>
      <c r="R146" s="25">
        <v>2</v>
      </c>
      <c r="S146" s="26">
        <v>2</v>
      </c>
      <c r="T146" s="26">
        <v>2</v>
      </c>
      <c r="U146" s="26">
        <v>2</v>
      </c>
      <c r="V146" s="25">
        <v>1</v>
      </c>
      <c r="W146" s="26">
        <v>1</v>
      </c>
      <c r="X146" s="26">
        <v>1</v>
      </c>
      <c r="Y146" s="27">
        <v>1</v>
      </c>
      <c r="Z146" s="28"/>
      <c r="AA146" s="26"/>
      <c r="AB146" s="26"/>
      <c r="AC146" s="108"/>
      <c r="AD146" s="28">
        <v>2</v>
      </c>
      <c r="AE146" s="26">
        <v>2</v>
      </c>
      <c r="AF146" s="26">
        <v>2</v>
      </c>
      <c r="AG146" s="108">
        <v>1</v>
      </c>
      <c r="AH146" s="25"/>
      <c r="AI146" s="26"/>
      <c r="AJ146" s="26"/>
      <c r="AK146" s="108"/>
      <c r="AL146" s="25">
        <v>3</v>
      </c>
      <c r="AM146" s="26">
        <v>2</v>
      </c>
      <c r="AN146" s="26">
        <v>1</v>
      </c>
      <c r="AO146" s="29">
        <v>5</v>
      </c>
      <c r="AP146" s="25">
        <v>1</v>
      </c>
      <c r="AQ146" s="26">
        <v>2</v>
      </c>
      <c r="AR146" s="26">
        <v>3</v>
      </c>
      <c r="AS146" s="29">
        <v>3</v>
      </c>
      <c r="AT146" s="25">
        <v>2</v>
      </c>
      <c r="AU146" s="26">
        <v>2</v>
      </c>
      <c r="AV146" s="26">
        <v>4</v>
      </c>
      <c r="AW146" s="29">
        <v>2</v>
      </c>
      <c r="AX146" s="25"/>
      <c r="AY146" s="26"/>
      <c r="AZ146" s="26"/>
      <c r="BA146" s="29"/>
      <c r="BB146" s="25"/>
      <c r="BC146" s="26"/>
      <c r="BD146" s="26"/>
      <c r="BE146" s="108"/>
      <c r="BF146" s="4"/>
    </row>
    <row r="147" spans="1:58" ht="15" customHeight="1">
      <c r="A147" s="5" t="str">
        <f>2!A83</f>
        <v>Passage</v>
      </c>
      <c r="B147" s="107">
        <v>2</v>
      </c>
      <c r="C147" s="26">
        <v>1</v>
      </c>
      <c r="D147" s="26">
        <v>1</v>
      </c>
      <c r="E147" s="27">
        <v>1</v>
      </c>
      <c r="F147" s="25">
        <v>1</v>
      </c>
      <c r="G147" s="26">
        <v>3</v>
      </c>
      <c r="H147" s="26">
        <v>1</v>
      </c>
      <c r="I147" s="26">
        <v>5</v>
      </c>
      <c r="J147" s="25">
        <v>2</v>
      </c>
      <c r="K147" s="26">
        <v>3</v>
      </c>
      <c r="L147" s="26">
        <v>1</v>
      </c>
      <c r="M147" s="26">
        <v>1</v>
      </c>
      <c r="N147" s="25">
        <v>2</v>
      </c>
      <c r="O147" s="26">
        <v>1</v>
      </c>
      <c r="P147" s="26">
        <v>1</v>
      </c>
      <c r="Q147" s="26">
        <v>3</v>
      </c>
      <c r="R147" s="25">
        <v>1</v>
      </c>
      <c r="S147" s="26">
        <v>1</v>
      </c>
      <c r="T147" s="26">
        <v>1</v>
      </c>
      <c r="U147" s="26">
        <v>1</v>
      </c>
      <c r="V147" s="25">
        <v>1</v>
      </c>
      <c r="W147" s="26">
        <v>3</v>
      </c>
      <c r="X147" s="26">
        <v>2</v>
      </c>
      <c r="Y147" s="27">
        <v>2</v>
      </c>
      <c r="Z147" s="28"/>
      <c r="AA147" s="26"/>
      <c r="AB147" s="26"/>
      <c r="AC147" s="108"/>
      <c r="AD147" s="28">
        <v>4</v>
      </c>
      <c r="AE147" s="26">
        <v>2</v>
      </c>
      <c r="AF147" s="26">
        <v>1</v>
      </c>
      <c r="AG147" s="108">
        <v>1</v>
      </c>
      <c r="AH147" s="25"/>
      <c r="AI147" s="26"/>
      <c r="AJ147" s="26"/>
      <c r="AK147" s="108"/>
      <c r="AL147" s="25">
        <v>1</v>
      </c>
      <c r="AM147" s="26">
        <v>1</v>
      </c>
      <c r="AN147" s="26">
        <v>2</v>
      </c>
      <c r="AO147" s="29">
        <v>3</v>
      </c>
      <c r="AP147" s="25">
        <v>1</v>
      </c>
      <c r="AQ147" s="26">
        <v>2</v>
      </c>
      <c r="AR147" s="26">
        <v>1</v>
      </c>
      <c r="AS147" s="29">
        <v>1</v>
      </c>
      <c r="AT147" s="25">
        <v>1</v>
      </c>
      <c r="AU147" s="26">
        <v>1</v>
      </c>
      <c r="AV147" s="26">
        <v>1</v>
      </c>
      <c r="AW147" s="29">
        <v>3</v>
      </c>
      <c r="AX147" s="25"/>
      <c r="AY147" s="26"/>
      <c r="AZ147" s="26"/>
      <c r="BA147" s="29"/>
      <c r="BB147" s="25"/>
      <c r="BC147" s="26"/>
      <c r="BD147" s="26"/>
      <c r="BE147" s="108"/>
      <c r="BF147" s="4"/>
    </row>
    <row r="148" spans="1:58" ht="15" customHeight="1">
      <c r="A148" s="5" t="str">
        <f>2!A84</f>
        <v>Rohrhügel</v>
      </c>
      <c r="B148" s="107">
        <v>1</v>
      </c>
      <c r="C148" s="26">
        <v>1</v>
      </c>
      <c r="D148" s="26">
        <v>1</v>
      </c>
      <c r="E148" s="27">
        <v>1</v>
      </c>
      <c r="F148" s="25">
        <v>1</v>
      </c>
      <c r="G148" s="26">
        <v>1</v>
      </c>
      <c r="H148" s="26">
        <v>1</v>
      </c>
      <c r="I148" s="26">
        <v>1</v>
      </c>
      <c r="J148" s="25">
        <v>2</v>
      </c>
      <c r="K148" s="26">
        <v>5</v>
      </c>
      <c r="L148" s="26">
        <v>1</v>
      </c>
      <c r="M148" s="26">
        <v>2</v>
      </c>
      <c r="N148" s="25">
        <v>1</v>
      </c>
      <c r="O148" s="26">
        <v>1</v>
      </c>
      <c r="P148" s="26">
        <v>2</v>
      </c>
      <c r="Q148" s="26">
        <v>1</v>
      </c>
      <c r="R148" s="25">
        <v>1</v>
      </c>
      <c r="S148" s="26">
        <v>1</v>
      </c>
      <c r="T148" s="26">
        <v>1</v>
      </c>
      <c r="U148" s="26">
        <v>1</v>
      </c>
      <c r="V148" s="25">
        <v>1</v>
      </c>
      <c r="W148" s="26">
        <v>2</v>
      </c>
      <c r="X148" s="26">
        <v>2</v>
      </c>
      <c r="Y148" s="27">
        <v>2</v>
      </c>
      <c r="Z148" s="28"/>
      <c r="AA148" s="26"/>
      <c r="AB148" s="26"/>
      <c r="AC148" s="108"/>
      <c r="AD148" s="28">
        <v>1</v>
      </c>
      <c r="AE148" s="26">
        <v>1</v>
      </c>
      <c r="AF148" s="26">
        <v>2</v>
      </c>
      <c r="AG148" s="108">
        <v>3</v>
      </c>
      <c r="AH148" s="25"/>
      <c r="AI148" s="26"/>
      <c r="AJ148" s="26"/>
      <c r="AK148" s="108"/>
      <c r="AL148" s="25">
        <v>1</v>
      </c>
      <c r="AM148" s="26">
        <v>1</v>
      </c>
      <c r="AN148" s="26">
        <v>2</v>
      </c>
      <c r="AO148" s="29">
        <v>1</v>
      </c>
      <c r="AP148" s="25">
        <v>1</v>
      </c>
      <c r="AQ148" s="26">
        <v>4</v>
      </c>
      <c r="AR148" s="26">
        <v>2</v>
      </c>
      <c r="AS148" s="29">
        <v>1</v>
      </c>
      <c r="AT148" s="25">
        <v>2</v>
      </c>
      <c r="AU148" s="26">
        <v>2</v>
      </c>
      <c r="AV148" s="26">
        <v>2</v>
      </c>
      <c r="AW148" s="29">
        <v>1</v>
      </c>
      <c r="AX148" s="25"/>
      <c r="AY148" s="26"/>
      <c r="AZ148" s="26"/>
      <c r="BA148" s="29"/>
      <c r="BB148" s="25"/>
      <c r="BC148" s="26"/>
      <c r="BD148" s="26"/>
      <c r="BE148" s="108"/>
      <c r="BF148" s="4"/>
    </row>
    <row r="149" spans="1:58" ht="15" customHeight="1">
      <c r="A149" s="5" t="str">
        <f>2!A85</f>
        <v>Versetzung</v>
      </c>
      <c r="B149" s="107">
        <v>1</v>
      </c>
      <c r="C149" s="26">
        <v>1</v>
      </c>
      <c r="D149" s="26">
        <v>1</v>
      </c>
      <c r="E149" s="27">
        <v>1</v>
      </c>
      <c r="F149" s="25">
        <v>1</v>
      </c>
      <c r="G149" s="26">
        <v>2</v>
      </c>
      <c r="H149" s="26">
        <v>2</v>
      </c>
      <c r="I149" s="26">
        <v>1</v>
      </c>
      <c r="J149" s="25">
        <v>2</v>
      </c>
      <c r="K149" s="26">
        <v>1</v>
      </c>
      <c r="L149" s="26">
        <v>3</v>
      </c>
      <c r="M149" s="26">
        <v>2</v>
      </c>
      <c r="N149" s="25">
        <v>2</v>
      </c>
      <c r="O149" s="26">
        <v>1</v>
      </c>
      <c r="P149" s="26">
        <v>2</v>
      </c>
      <c r="Q149" s="26">
        <v>2</v>
      </c>
      <c r="R149" s="25">
        <v>2</v>
      </c>
      <c r="S149" s="26">
        <v>1</v>
      </c>
      <c r="T149" s="26">
        <v>1</v>
      </c>
      <c r="U149" s="26">
        <v>1</v>
      </c>
      <c r="V149" s="25">
        <v>1</v>
      </c>
      <c r="W149" s="26">
        <v>2</v>
      </c>
      <c r="X149" s="26">
        <v>2</v>
      </c>
      <c r="Y149" s="27">
        <v>1</v>
      </c>
      <c r="Z149" s="28"/>
      <c r="AA149" s="26"/>
      <c r="AB149" s="26"/>
      <c r="AC149" s="108"/>
      <c r="AD149" s="28">
        <v>1</v>
      </c>
      <c r="AE149" s="26">
        <v>1</v>
      </c>
      <c r="AF149" s="26">
        <v>3</v>
      </c>
      <c r="AG149" s="108">
        <v>2</v>
      </c>
      <c r="AH149" s="25"/>
      <c r="AI149" s="26"/>
      <c r="AJ149" s="26"/>
      <c r="AK149" s="108"/>
      <c r="AL149" s="25">
        <v>1</v>
      </c>
      <c r="AM149" s="26">
        <v>1</v>
      </c>
      <c r="AN149" s="26">
        <v>1</v>
      </c>
      <c r="AO149" s="29">
        <v>2</v>
      </c>
      <c r="AP149" s="25">
        <v>1</v>
      </c>
      <c r="AQ149" s="26">
        <v>1</v>
      </c>
      <c r="AR149" s="26">
        <v>2</v>
      </c>
      <c r="AS149" s="29">
        <v>2</v>
      </c>
      <c r="AT149" s="25">
        <v>3</v>
      </c>
      <c r="AU149" s="26">
        <v>3</v>
      </c>
      <c r="AV149" s="26">
        <v>2</v>
      </c>
      <c r="AW149" s="29">
        <v>3</v>
      </c>
      <c r="AX149" s="25"/>
      <c r="AY149" s="26"/>
      <c r="AZ149" s="26"/>
      <c r="BA149" s="29"/>
      <c r="BB149" s="25"/>
      <c r="BC149" s="26"/>
      <c r="BD149" s="26"/>
      <c r="BE149" s="108"/>
      <c r="BF149" s="4"/>
    </row>
    <row r="150" spans="1:58" ht="15" customHeight="1">
      <c r="A150" s="5" t="str">
        <f>2!A86</f>
        <v>Turm</v>
      </c>
      <c r="B150" s="107">
        <v>1</v>
      </c>
      <c r="C150" s="26">
        <v>1</v>
      </c>
      <c r="D150" s="26">
        <v>1</v>
      </c>
      <c r="E150" s="27">
        <v>1</v>
      </c>
      <c r="F150" s="25">
        <v>1</v>
      </c>
      <c r="G150" s="26">
        <v>1</v>
      </c>
      <c r="H150" s="26">
        <v>1</v>
      </c>
      <c r="I150" s="26">
        <v>2</v>
      </c>
      <c r="J150" s="25">
        <v>1</v>
      </c>
      <c r="K150" s="26">
        <v>1</v>
      </c>
      <c r="L150" s="26">
        <v>3</v>
      </c>
      <c r="M150" s="26">
        <v>2</v>
      </c>
      <c r="N150" s="25">
        <v>1</v>
      </c>
      <c r="O150" s="26">
        <v>1</v>
      </c>
      <c r="P150" s="26">
        <v>1</v>
      </c>
      <c r="Q150" s="26">
        <v>1</v>
      </c>
      <c r="R150" s="25">
        <v>1</v>
      </c>
      <c r="S150" s="26">
        <v>2</v>
      </c>
      <c r="T150" s="26">
        <v>1</v>
      </c>
      <c r="U150" s="26">
        <v>1</v>
      </c>
      <c r="V150" s="25">
        <v>1</v>
      </c>
      <c r="W150" s="26">
        <v>1</v>
      </c>
      <c r="X150" s="26">
        <v>1</v>
      </c>
      <c r="Y150" s="27">
        <v>1</v>
      </c>
      <c r="Z150" s="28"/>
      <c r="AA150" s="26"/>
      <c r="AB150" s="26"/>
      <c r="AC150" s="108"/>
      <c r="AD150" s="28">
        <v>1</v>
      </c>
      <c r="AE150" s="26">
        <v>1</v>
      </c>
      <c r="AF150" s="26">
        <v>1</v>
      </c>
      <c r="AG150" s="108">
        <v>2</v>
      </c>
      <c r="AH150" s="25"/>
      <c r="AI150" s="26"/>
      <c r="AJ150" s="26"/>
      <c r="AK150" s="108"/>
      <c r="AL150" s="25">
        <v>2</v>
      </c>
      <c r="AM150" s="26">
        <v>1</v>
      </c>
      <c r="AN150" s="26">
        <v>1</v>
      </c>
      <c r="AO150" s="29">
        <v>2</v>
      </c>
      <c r="AP150" s="25">
        <v>1</v>
      </c>
      <c r="AQ150" s="26">
        <v>2</v>
      </c>
      <c r="AR150" s="26">
        <v>4</v>
      </c>
      <c r="AS150" s="29">
        <v>1</v>
      </c>
      <c r="AT150" s="25">
        <v>1</v>
      </c>
      <c r="AU150" s="26">
        <v>2</v>
      </c>
      <c r="AV150" s="26">
        <v>1</v>
      </c>
      <c r="AW150" s="29">
        <v>1</v>
      </c>
      <c r="AX150" s="25"/>
      <c r="AY150" s="26"/>
      <c r="AZ150" s="26"/>
      <c r="BA150" s="29"/>
      <c r="BB150" s="25"/>
      <c r="BC150" s="26"/>
      <c r="BD150" s="26"/>
      <c r="BE150" s="108"/>
      <c r="BF150" s="4"/>
    </row>
    <row r="151" spans="1:58" ht="15" customHeight="1">
      <c r="A151" s="5" t="str">
        <f>2!A87</f>
        <v>Schrägkreis</v>
      </c>
      <c r="B151" s="107">
        <v>2</v>
      </c>
      <c r="C151" s="26">
        <v>1</v>
      </c>
      <c r="D151" s="26">
        <v>2</v>
      </c>
      <c r="E151" s="27">
        <v>1</v>
      </c>
      <c r="F151" s="25">
        <v>2</v>
      </c>
      <c r="G151" s="26">
        <v>1</v>
      </c>
      <c r="H151" s="26">
        <v>1</v>
      </c>
      <c r="I151" s="26">
        <v>1</v>
      </c>
      <c r="J151" s="25">
        <v>3</v>
      </c>
      <c r="K151" s="26">
        <v>1</v>
      </c>
      <c r="L151" s="26">
        <v>1</v>
      </c>
      <c r="M151" s="26">
        <v>1</v>
      </c>
      <c r="N151" s="25">
        <v>1</v>
      </c>
      <c r="O151" s="26">
        <v>3</v>
      </c>
      <c r="P151" s="26">
        <v>1</v>
      </c>
      <c r="Q151" s="26">
        <v>1</v>
      </c>
      <c r="R151" s="25">
        <v>1</v>
      </c>
      <c r="S151" s="26">
        <v>1</v>
      </c>
      <c r="T151" s="26">
        <v>1</v>
      </c>
      <c r="U151" s="26">
        <v>1</v>
      </c>
      <c r="V151" s="25">
        <v>1</v>
      </c>
      <c r="W151" s="26">
        <v>1</v>
      </c>
      <c r="X151" s="26">
        <v>1</v>
      </c>
      <c r="Y151" s="27">
        <v>1</v>
      </c>
      <c r="Z151" s="28"/>
      <c r="AA151" s="26"/>
      <c r="AB151" s="26"/>
      <c r="AC151" s="108"/>
      <c r="AD151" s="28">
        <v>1</v>
      </c>
      <c r="AE151" s="26">
        <v>1</v>
      </c>
      <c r="AF151" s="26">
        <v>1</v>
      </c>
      <c r="AG151" s="108">
        <v>1</v>
      </c>
      <c r="AH151" s="25"/>
      <c r="AI151" s="26"/>
      <c r="AJ151" s="26"/>
      <c r="AK151" s="108"/>
      <c r="AL151" s="25">
        <v>1</v>
      </c>
      <c r="AM151" s="26">
        <v>1</v>
      </c>
      <c r="AN151" s="26">
        <v>1</v>
      </c>
      <c r="AO151" s="29">
        <v>3</v>
      </c>
      <c r="AP151" s="25">
        <v>2</v>
      </c>
      <c r="AQ151" s="26">
        <v>2</v>
      </c>
      <c r="AR151" s="26">
        <v>2</v>
      </c>
      <c r="AS151" s="29">
        <v>1</v>
      </c>
      <c r="AT151" s="25">
        <v>1</v>
      </c>
      <c r="AU151" s="26">
        <v>3</v>
      </c>
      <c r="AV151" s="26">
        <v>1</v>
      </c>
      <c r="AW151" s="29">
        <v>1</v>
      </c>
      <c r="AX151" s="25"/>
      <c r="AY151" s="26"/>
      <c r="AZ151" s="26"/>
      <c r="BA151" s="29"/>
      <c r="BB151" s="25"/>
      <c r="BC151" s="26"/>
      <c r="BD151" s="26"/>
      <c r="BE151" s="108"/>
      <c r="BF151" s="4"/>
    </row>
    <row r="152" spans="1:58" ht="15" customHeight="1">
      <c r="A152" s="5" t="str">
        <f>2!A88</f>
        <v>Salto</v>
      </c>
      <c r="B152" s="107">
        <v>1</v>
      </c>
      <c r="C152" s="26">
        <v>2</v>
      </c>
      <c r="D152" s="26">
        <v>2</v>
      </c>
      <c r="E152" s="27">
        <v>1</v>
      </c>
      <c r="F152" s="25">
        <v>1</v>
      </c>
      <c r="G152" s="26">
        <v>2</v>
      </c>
      <c r="H152" s="26">
        <v>2</v>
      </c>
      <c r="I152" s="26">
        <v>1</v>
      </c>
      <c r="J152" s="25">
        <v>1</v>
      </c>
      <c r="K152" s="26">
        <v>1</v>
      </c>
      <c r="L152" s="26">
        <v>1</v>
      </c>
      <c r="M152" s="26">
        <v>2</v>
      </c>
      <c r="N152" s="25">
        <v>2</v>
      </c>
      <c r="O152" s="26">
        <v>2</v>
      </c>
      <c r="P152" s="26">
        <v>1</v>
      </c>
      <c r="Q152" s="26">
        <v>1</v>
      </c>
      <c r="R152" s="25">
        <v>2</v>
      </c>
      <c r="S152" s="26">
        <v>2</v>
      </c>
      <c r="T152" s="26">
        <v>1</v>
      </c>
      <c r="U152" s="26">
        <v>1</v>
      </c>
      <c r="V152" s="25">
        <v>2</v>
      </c>
      <c r="W152" s="26">
        <v>1</v>
      </c>
      <c r="X152" s="26">
        <v>1</v>
      </c>
      <c r="Y152" s="27">
        <v>1</v>
      </c>
      <c r="Z152" s="28"/>
      <c r="AA152" s="26"/>
      <c r="AB152" s="26"/>
      <c r="AC152" s="108"/>
      <c r="AD152" s="28">
        <v>2</v>
      </c>
      <c r="AE152" s="26">
        <v>2</v>
      </c>
      <c r="AF152" s="26">
        <v>2</v>
      </c>
      <c r="AG152" s="108">
        <v>2</v>
      </c>
      <c r="AH152" s="25"/>
      <c r="AI152" s="26"/>
      <c r="AJ152" s="26"/>
      <c r="AK152" s="108"/>
      <c r="AL152" s="25">
        <v>2</v>
      </c>
      <c r="AM152" s="26">
        <v>2</v>
      </c>
      <c r="AN152" s="26">
        <v>2</v>
      </c>
      <c r="AO152" s="29">
        <v>2</v>
      </c>
      <c r="AP152" s="25">
        <v>2</v>
      </c>
      <c r="AQ152" s="26">
        <v>2</v>
      </c>
      <c r="AR152" s="26">
        <v>2</v>
      </c>
      <c r="AS152" s="29">
        <v>1</v>
      </c>
      <c r="AT152" s="25">
        <v>2</v>
      </c>
      <c r="AU152" s="26">
        <v>2</v>
      </c>
      <c r="AV152" s="26">
        <v>1</v>
      </c>
      <c r="AW152" s="29">
        <v>2</v>
      </c>
      <c r="AX152" s="25"/>
      <c r="AY152" s="26"/>
      <c r="AZ152" s="26"/>
      <c r="BA152" s="29"/>
      <c r="BB152" s="25"/>
      <c r="BC152" s="26"/>
      <c r="BD152" s="26"/>
      <c r="BE152" s="108"/>
      <c r="BF152" s="4"/>
    </row>
    <row r="153" spans="1:58" ht="15" customHeight="1" thickBot="1">
      <c r="A153" s="5" t="str">
        <f>2!A89</f>
        <v>Labyrinth</v>
      </c>
      <c r="B153" s="137">
        <v>3</v>
      </c>
      <c r="C153" s="110">
        <v>1</v>
      </c>
      <c r="D153" s="110">
        <v>1</v>
      </c>
      <c r="E153" s="111">
        <v>1</v>
      </c>
      <c r="F153" s="109">
        <v>3</v>
      </c>
      <c r="G153" s="110">
        <v>1</v>
      </c>
      <c r="H153" s="110">
        <v>3</v>
      </c>
      <c r="I153" s="110">
        <v>1</v>
      </c>
      <c r="J153" s="109">
        <v>1</v>
      </c>
      <c r="K153" s="110">
        <v>1</v>
      </c>
      <c r="L153" s="110">
        <v>1</v>
      </c>
      <c r="M153" s="110">
        <v>2</v>
      </c>
      <c r="N153" s="109">
        <v>1</v>
      </c>
      <c r="O153" s="110">
        <v>1</v>
      </c>
      <c r="P153" s="110">
        <v>1</v>
      </c>
      <c r="Q153" s="110">
        <v>2</v>
      </c>
      <c r="R153" s="109">
        <v>1</v>
      </c>
      <c r="S153" s="110">
        <v>2</v>
      </c>
      <c r="T153" s="110">
        <v>1</v>
      </c>
      <c r="U153" s="110">
        <v>1</v>
      </c>
      <c r="V153" s="109">
        <v>2</v>
      </c>
      <c r="W153" s="110">
        <v>2</v>
      </c>
      <c r="X153" s="110">
        <v>2</v>
      </c>
      <c r="Y153" s="111">
        <v>1</v>
      </c>
      <c r="Z153" s="158"/>
      <c r="AA153" s="110"/>
      <c r="AB153" s="110"/>
      <c r="AC153" s="112"/>
      <c r="AD153" s="158">
        <v>3</v>
      </c>
      <c r="AE153" s="110">
        <v>2</v>
      </c>
      <c r="AF153" s="110">
        <v>2</v>
      </c>
      <c r="AG153" s="112">
        <v>2</v>
      </c>
      <c r="AH153" s="109"/>
      <c r="AI153" s="110"/>
      <c r="AJ153" s="110"/>
      <c r="AK153" s="112"/>
      <c r="AL153" s="109">
        <v>1</v>
      </c>
      <c r="AM153" s="110">
        <v>4</v>
      </c>
      <c r="AN153" s="110">
        <v>2</v>
      </c>
      <c r="AO153" s="138">
        <v>2</v>
      </c>
      <c r="AP153" s="109">
        <v>1</v>
      </c>
      <c r="AQ153" s="110">
        <v>1</v>
      </c>
      <c r="AR153" s="110">
        <v>1</v>
      </c>
      <c r="AS153" s="138">
        <v>3</v>
      </c>
      <c r="AT153" s="109">
        <v>2</v>
      </c>
      <c r="AU153" s="110">
        <v>1</v>
      </c>
      <c r="AV153" s="110">
        <v>1</v>
      </c>
      <c r="AW153" s="138">
        <v>1</v>
      </c>
      <c r="AX153" s="109"/>
      <c r="AY153" s="110"/>
      <c r="AZ153" s="110"/>
      <c r="BA153" s="138"/>
      <c r="BB153" s="109"/>
      <c r="BC153" s="110"/>
      <c r="BD153" s="110"/>
      <c r="BE153" s="112"/>
      <c r="BF153" s="245"/>
    </row>
    <row r="154" spans="1:58" ht="15" customHeight="1">
      <c r="A154" s="3"/>
      <c r="B154" s="106">
        <f aca="true" t="shared" si="6" ref="B154:BE154">SUM(B136:B153)</f>
        <v>26</v>
      </c>
      <c r="C154" s="106">
        <f t="shared" si="6"/>
        <v>21</v>
      </c>
      <c r="D154" s="106">
        <f t="shared" si="6"/>
        <v>23</v>
      </c>
      <c r="E154" s="106">
        <f t="shared" si="6"/>
        <v>24</v>
      </c>
      <c r="F154" s="106">
        <f t="shared" si="6"/>
        <v>25</v>
      </c>
      <c r="G154" s="106">
        <f t="shared" si="6"/>
        <v>26</v>
      </c>
      <c r="H154" s="106">
        <f t="shared" si="6"/>
        <v>25</v>
      </c>
      <c r="I154" s="106">
        <f t="shared" si="6"/>
        <v>26</v>
      </c>
      <c r="J154" s="106">
        <f t="shared" si="6"/>
        <v>32</v>
      </c>
      <c r="K154" s="106">
        <f t="shared" si="6"/>
        <v>30</v>
      </c>
      <c r="L154" s="106">
        <f t="shared" si="6"/>
        <v>28</v>
      </c>
      <c r="M154" s="106">
        <f t="shared" si="6"/>
        <v>28</v>
      </c>
      <c r="N154" s="106">
        <f t="shared" si="6"/>
        <v>25</v>
      </c>
      <c r="O154" s="106">
        <f t="shared" si="6"/>
        <v>24</v>
      </c>
      <c r="P154" s="106">
        <f t="shared" si="6"/>
        <v>24</v>
      </c>
      <c r="Q154" s="106">
        <f t="shared" si="6"/>
        <v>26</v>
      </c>
      <c r="R154" s="106">
        <f t="shared" si="6"/>
        <v>25</v>
      </c>
      <c r="S154" s="106">
        <f t="shared" si="6"/>
        <v>24</v>
      </c>
      <c r="T154" s="106">
        <f t="shared" si="6"/>
        <v>24</v>
      </c>
      <c r="U154" s="106">
        <f t="shared" si="6"/>
        <v>20</v>
      </c>
      <c r="V154" s="106">
        <f t="shared" si="6"/>
        <v>23</v>
      </c>
      <c r="W154" s="106">
        <f t="shared" si="6"/>
        <v>25</v>
      </c>
      <c r="X154" s="106">
        <f t="shared" si="6"/>
        <v>28</v>
      </c>
      <c r="Y154" s="106">
        <f t="shared" si="6"/>
        <v>21</v>
      </c>
      <c r="Z154" s="106">
        <f t="shared" si="6"/>
        <v>0</v>
      </c>
      <c r="AA154" s="106">
        <f t="shared" si="6"/>
        <v>0</v>
      </c>
      <c r="AB154" s="106">
        <f t="shared" si="6"/>
        <v>0</v>
      </c>
      <c r="AC154" s="106">
        <f t="shared" si="6"/>
        <v>0</v>
      </c>
      <c r="AD154" s="106">
        <f t="shared" si="6"/>
        <v>30</v>
      </c>
      <c r="AE154" s="106">
        <f t="shared" si="6"/>
        <v>34</v>
      </c>
      <c r="AF154" s="106">
        <f t="shared" si="6"/>
        <v>31</v>
      </c>
      <c r="AG154" s="106">
        <f t="shared" si="6"/>
        <v>29</v>
      </c>
      <c r="AH154" s="106">
        <f t="shared" si="6"/>
        <v>0</v>
      </c>
      <c r="AI154" s="106">
        <f t="shared" si="6"/>
        <v>0</v>
      </c>
      <c r="AJ154" s="106">
        <f t="shared" si="6"/>
        <v>0</v>
      </c>
      <c r="AK154" s="106">
        <f t="shared" si="6"/>
        <v>0</v>
      </c>
      <c r="AL154" s="106">
        <f t="shared" si="6"/>
        <v>26</v>
      </c>
      <c r="AM154" s="106">
        <f t="shared" si="6"/>
        <v>30</v>
      </c>
      <c r="AN154" s="106">
        <f t="shared" si="6"/>
        <v>27</v>
      </c>
      <c r="AO154" s="106">
        <f t="shared" si="6"/>
        <v>33</v>
      </c>
      <c r="AP154" s="106">
        <f t="shared" si="6"/>
        <v>23</v>
      </c>
      <c r="AQ154" s="106">
        <f t="shared" si="6"/>
        <v>44</v>
      </c>
      <c r="AR154" s="106">
        <f t="shared" si="6"/>
        <v>35</v>
      </c>
      <c r="AS154" s="106">
        <f t="shared" si="6"/>
        <v>30</v>
      </c>
      <c r="AT154" s="106">
        <f t="shared" si="6"/>
        <v>35</v>
      </c>
      <c r="AU154" s="106">
        <f t="shared" si="6"/>
        <v>33</v>
      </c>
      <c r="AV154" s="106">
        <f t="shared" si="6"/>
        <v>30</v>
      </c>
      <c r="AW154" s="106">
        <f t="shared" si="6"/>
        <v>28</v>
      </c>
      <c r="AX154" s="106">
        <f t="shared" si="6"/>
        <v>0</v>
      </c>
      <c r="AY154" s="106">
        <f t="shared" si="6"/>
        <v>0</v>
      </c>
      <c r="AZ154" s="106">
        <f t="shared" si="6"/>
        <v>0</v>
      </c>
      <c r="BA154" s="106">
        <f t="shared" si="6"/>
        <v>0</v>
      </c>
      <c r="BB154" s="106">
        <f t="shared" si="6"/>
        <v>0</v>
      </c>
      <c r="BC154" s="106">
        <f t="shared" si="6"/>
        <v>0</v>
      </c>
      <c r="BD154" s="106">
        <f t="shared" si="6"/>
        <v>0</v>
      </c>
      <c r="BE154" s="106">
        <f t="shared" si="6"/>
        <v>0</v>
      </c>
      <c r="BF154" s="4"/>
    </row>
    <row r="155" spans="1:58" ht="15" customHeight="1">
      <c r="A155" s="3"/>
      <c r="B155" s="7"/>
      <c r="C155" s="8">
        <f>SUM(B154:E154)</f>
        <v>94</v>
      </c>
      <c r="D155" s="8"/>
      <c r="E155" s="9"/>
      <c r="F155" s="7"/>
      <c r="G155" s="8">
        <f>SUM(F154:I154)</f>
        <v>102</v>
      </c>
      <c r="H155" s="8"/>
      <c r="I155" s="9"/>
      <c r="J155" s="7"/>
      <c r="K155" s="8">
        <f>SUM(J154:M154)</f>
        <v>118</v>
      </c>
      <c r="L155" s="8"/>
      <c r="M155" s="9"/>
      <c r="N155" s="7"/>
      <c r="O155" s="8">
        <f>SUM(N154:Q154)</f>
        <v>99</v>
      </c>
      <c r="P155" s="8"/>
      <c r="Q155" s="9"/>
      <c r="R155" s="7"/>
      <c r="S155" s="8">
        <f>SUM(R154:U154)</f>
        <v>93</v>
      </c>
      <c r="T155" s="8"/>
      <c r="U155" s="9"/>
      <c r="V155" s="7"/>
      <c r="W155" s="8">
        <f>SUM(V154:Y154)</f>
        <v>97</v>
      </c>
      <c r="X155" s="8"/>
      <c r="Y155" s="9"/>
      <c r="Z155" s="7"/>
      <c r="AA155" s="8">
        <f>SUM(Z154:AC154)</f>
        <v>0</v>
      </c>
      <c r="AB155" s="8"/>
      <c r="AC155" s="9"/>
      <c r="AD155" s="7"/>
      <c r="AE155" s="8">
        <f>SUM(AD154:AG154)</f>
        <v>124</v>
      </c>
      <c r="AF155" s="8"/>
      <c r="AG155" s="9"/>
      <c r="AH155" s="7"/>
      <c r="AI155" s="8">
        <f>SUM(AH154:AK154)</f>
        <v>0</v>
      </c>
      <c r="AJ155" s="8"/>
      <c r="AK155" s="9"/>
      <c r="AL155" s="7"/>
      <c r="AM155" s="8">
        <f>SUM(AL154:AO154)</f>
        <v>116</v>
      </c>
      <c r="AN155" s="8"/>
      <c r="AO155" s="9"/>
      <c r="AP155" s="7"/>
      <c r="AQ155" s="8">
        <f>SUM(AP154:AS154)</f>
        <v>132</v>
      </c>
      <c r="AR155" s="8"/>
      <c r="AS155" s="9"/>
      <c r="AT155" s="7"/>
      <c r="AU155" s="8">
        <f>SUM(AT154:AW154)</f>
        <v>126</v>
      </c>
      <c r="AV155" s="8"/>
      <c r="AW155" s="9"/>
      <c r="AX155" s="7"/>
      <c r="AY155" s="8">
        <f>SUM(AX154:BA154)</f>
        <v>0</v>
      </c>
      <c r="AZ155" s="8"/>
      <c r="BA155" s="9"/>
      <c r="BB155" s="7"/>
      <c r="BC155" s="8">
        <f>SUM(BB154:BE154)</f>
        <v>0</v>
      </c>
      <c r="BD155" s="8"/>
      <c r="BE155" s="9"/>
      <c r="BF155" s="4"/>
    </row>
    <row r="156" spans="1:58" ht="15" customHeight="1" thickBot="1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4"/>
    </row>
    <row r="157" spans="1:58" ht="15" customHeight="1">
      <c r="A157" s="12">
        <f>SUM(B136:AC153)</f>
        <v>603</v>
      </c>
      <c r="B157" s="13" t="s">
        <v>1</v>
      </c>
      <c r="C157" s="13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4"/>
    </row>
    <row r="158" spans="1:58" ht="15" customHeight="1" thickBot="1">
      <c r="A158" s="14">
        <f>A157/(6*'Info Turnier'!B2)</f>
        <v>25.125</v>
      </c>
      <c r="B158" s="15" t="s">
        <v>0</v>
      </c>
      <c r="C158" s="15"/>
      <c r="D158" s="16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4"/>
    </row>
    <row r="159" spans="1:58" ht="15" customHeight="1" thickBot="1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6"/>
    </row>
    <row r="160" spans="1:25" ht="15" customHeight="1" thickBot="1">
      <c r="A160" s="23"/>
      <c r="B160" s="24"/>
      <c r="C160" s="24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58" ht="24" customHeight="1" thickBot="1">
      <c r="A161" s="236" t="s">
        <v>186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23"/>
    </row>
    <row r="162" spans="1:58" ht="15" customHeight="1" thickBot="1">
      <c r="A162" s="159"/>
      <c r="B162" s="142" t="s">
        <v>33</v>
      </c>
      <c r="C162" s="143"/>
      <c r="D162" s="143"/>
      <c r="E162" s="249">
        <v>1</v>
      </c>
      <c r="F162" s="142" t="s">
        <v>34</v>
      </c>
      <c r="G162" s="143"/>
      <c r="H162" s="143"/>
      <c r="I162" s="249">
        <v>1</v>
      </c>
      <c r="J162" s="143" t="s">
        <v>35</v>
      </c>
      <c r="K162" s="143"/>
      <c r="L162" s="143"/>
      <c r="M162" s="249">
        <v>1</v>
      </c>
      <c r="N162" s="143" t="s">
        <v>36</v>
      </c>
      <c r="O162" s="143"/>
      <c r="P162" s="143"/>
      <c r="Q162" s="249">
        <v>1</v>
      </c>
      <c r="R162" s="143" t="s">
        <v>37</v>
      </c>
      <c r="S162" s="143"/>
      <c r="T162" s="143"/>
      <c r="U162" s="249">
        <v>1</v>
      </c>
      <c r="V162" s="143" t="s">
        <v>38</v>
      </c>
      <c r="W162" s="143"/>
      <c r="X162" s="143"/>
      <c r="Y162" s="249">
        <v>1</v>
      </c>
      <c r="Z162" s="143" t="s">
        <v>39</v>
      </c>
      <c r="AA162" s="143"/>
      <c r="AB162" s="143"/>
      <c r="AC162" s="143"/>
      <c r="AD162" s="142" t="s">
        <v>41</v>
      </c>
      <c r="AE162" s="143"/>
      <c r="AF162" s="143"/>
      <c r="AG162" s="249">
        <v>1</v>
      </c>
      <c r="AH162" s="142" t="s">
        <v>176</v>
      </c>
      <c r="AI162" s="143"/>
      <c r="AJ162" s="143"/>
      <c r="AK162" s="249">
        <v>0</v>
      </c>
      <c r="AL162" s="143" t="s">
        <v>40</v>
      </c>
      <c r="AM162" s="143"/>
      <c r="AN162" s="143"/>
      <c r="AO162" s="372">
        <v>0</v>
      </c>
      <c r="AP162" s="143" t="s">
        <v>98</v>
      </c>
      <c r="AQ162" s="143"/>
      <c r="AR162" s="143"/>
      <c r="AS162" s="372">
        <v>0</v>
      </c>
      <c r="AT162" s="143" t="s">
        <v>99</v>
      </c>
      <c r="AU162" s="143"/>
      <c r="AV162" s="143"/>
      <c r="AW162" s="372">
        <v>0</v>
      </c>
      <c r="AX162" s="143" t="s">
        <v>100</v>
      </c>
      <c r="AY162" s="143"/>
      <c r="AZ162" s="143"/>
      <c r="BA162" s="372">
        <v>0</v>
      </c>
      <c r="BB162" s="244" t="s">
        <v>101</v>
      </c>
      <c r="BC162" s="143"/>
      <c r="BD162" s="143"/>
      <c r="BE162" s="249">
        <v>0</v>
      </c>
      <c r="BF162" s="4"/>
    </row>
    <row r="163" spans="1:58" ht="15" customHeight="1">
      <c r="A163" s="144" t="s">
        <v>29</v>
      </c>
      <c r="B163" s="237">
        <v>60</v>
      </c>
      <c r="C163" s="139"/>
      <c r="D163" s="139"/>
      <c r="E163" s="140"/>
      <c r="F163" s="238">
        <v>52</v>
      </c>
      <c r="G163" s="139"/>
      <c r="H163" s="139"/>
      <c r="I163" s="140"/>
      <c r="J163" s="238">
        <v>53</v>
      </c>
      <c r="K163" s="139"/>
      <c r="L163" s="139"/>
      <c r="M163" s="140"/>
      <c r="N163" s="238">
        <v>65</v>
      </c>
      <c r="O163" s="139"/>
      <c r="P163" s="139"/>
      <c r="Q163" s="140"/>
      <c r="R163" s="238">
        <v>59</v>
      </c>
      <c r="S163" s="139"/>
      <c r="T163" s="139"/>
      <c r="U163" s="140"/>
      <c r="V163" s="238">
        <v>61</v>
      </c>
      <c r="W163" s="139"/>
      <c r="X163" s="139"/>
      <c r="Y163" s="247"/>
      <c r="Z163" s="139"/>
      <c r="AA163" s="139"/>
      <c r="AB163" s="139"/>
      <c r="AC163" s="141"/>
      <c r="AD163" s="139">
        <v>64</v>
      </c>
      <c r="AE163" s="139"/>
      <c r="AF163" s="139"/>
      <c r="AG163" s="140"/>
      <c r="AH163" s="237"/>
      <c r="AI163" s="139"/>
      <c r="AJ163" s="139"/>
      <c r="AK163" s="141"/>
      <c r="AL163" s="238"/>
      <c r="AM163" s="139"/>
      <c r="AN163" s="139"/>
      <c r="AO163" s="139"/>
      <c r="AP163" s="238"/>
      <c r="AQ163" s="139"/>
      <c r="AR163" s="139"/>
      <c r="AS163" s="139"/>
      <c r="AT163" s="238"/>
      <c r="AU163" s="139"/>
      <c r="AV163" s="139"/>
      <c r="AW163" s="139"/>
      <c r="AX163" s="238"/>
      <c r="AY163" s="139"/>
      <c r="AZ163" s="139"/>
      <c r="BA163" s="139"/>
      <c r="BB163" s="238"/>
      <c r="BC163" s="139"/>
      <c r="BD163" s="139"/>
      <c r="BE163" s="141"/>
      <c r="BF163" s="4"/>
    </row>
    <row r="164" spans="1:58" ht="15" customHeight="1" hidden="1">
      <c r="A164" s="145" t="s">
        <v>22</v>
      </c>
      <c r="B164" s="131">
        <f>IF(B163,IF(VLOOKUP(B163,'Info Spieler'!$A$2:$H$96,2)=0,"",VLOOKUP(B163,'Info Spieler'!$A$2:$H$96,2)),"")</f>
        <v>21494</v>
      </c>
      <c r="C164" s="132"/>
      <c r="D164" s="132"/>
      <c r="E164" s="133"/>
      <c r="F164" s="134">
        <f>IF(F163,IF(VLOOKUP(F163,'Info Spieler'!$A$2:$H$135,2)=0,"",VLOOKUP(F163,'Info Spieler'!$A$2:$H$96,2)),"")</f>
        <v>36366</v>
      </c>
      <c r="G164" s="132"/>
      <c r="H164" s="132"/>
      <c r="I164" s="133"/>
      <c r="J164" s="134">
        <f>IF(J163,IF(VLOOKUP(J163,'Info Spieler'!$A$2:$H$135,2)=0,"",VLOOKUP(J163,'Info Spieler'!$A$2:$H$96,2)),"")</f>
        <v>26620</v>
      </c>
      <c r="K164" s="132"/>
      <c r="L164" s="132"/>
      <c r="M164" s="133"/>
      <c r="N164" s="134">
        <f>IF(N163,IF(VLOOKUP(N163,'Info Spieler'!$A$2:$H$135,2)=0,"",VLOOKUP(N163,'Info Spieler'!$A$2:$H$96,2)),"")</f>
        <v>23</v>
      </c>
      <c r="O164" s="132"/>
      <c r="P164" s="132"/>
      <c r="Q164" s="133"/>
      <c r="R164" s="134">
        <f>IF(R163,IF(VLOOKUP(R163,'Info Spieler'!$A$2:$H$135,2)=0,"",VLOOKUP(R163,'Info Spieler'!$A$2:$H$96,2)),"")</f>
        <v>27921</v>
      </c>
      <c r="S164" s="132"/>
      <c r="T164" s="132"/>
      <c r="U164" s="133"/>
      <c r="V164" s="134">
        <f>IF(V163,IF(VLOOKUP(V163,'Info Spieler'!$A$2:$H$135,2)=0,"",VLOOKUP(V163,'Info Spieler'!$A$2:$H$96,2)),"")</f>
        <v>50224</v>
      </c>
      <c r="W164" s="132"/>
      <c r="X164" s="132"/>
      <c r="Y164" s="133"/>
      <c r="Z164" s="136">
        <f>IF(Z163,IF(VLOOKUP(Z163,'Info Spieler'!$A$2:$H$135,2)=0,"",VLOOKUP(Z163,'Info Spieler'!$A$2:$H$96,2)),"")</f>
      </c>
      <c r="AA164" s="132"/>
      <c r="AB164" s="132"/>
      <c r="AC164" s="135"/>
      <c r="AD164" s="136">
        <f>IF(AD163,IF(VLOOKUP(AD163,'Info Spieler'!$A$2:$H$135,2)=0,"",VLOOKUP(AD163,'Info Spieler'!$A$2:$H$96,2)),"")</f>
        <v>45788</v>
      </c>
      <c r="AE164" s="132"/>
      <c r="AF164" s="132"/>
      <c r="AG164" s="133"/>
      <c r="AH164" s="131">
        <f>IF(AH163,IF(VLOOKUP(AH163,'Info Spieler'!$A$2:$H$135,2)=0,"",VLOOKUP(AH163,'Info Spieler'!$A$2:$H$96,2)),"")</f>
      </c>
      <c r="AI164" s="132"/>
      <c r="AJ164" s="132"/>
      <c r="AK164" s="135"/>
      <c r="AL164" s="134">
        <f>IF(AL163,IF(VLOOKUP(AL163,'Info Spieler'!$A$2:$H$135,2)=0,"",VLOOKUP(AL163,'Info Spieler'!$A$2:$H$96,2)),"")</f>
      </c>
      <c r="AM164" s="132"/>
      <c r="AN164" s="132"/>
      <c r="AO164" s="132"/>
      <c r="AP164" s="134">
        <f>IF(AP163,IF(VLOOKUP(AP163,'Info Spieler'!$A$2:$H$135,2)=0,"",VLOOKUP(AP163,'Info Spieler'!$A$2:$H$96,2)),"")</f>
      </c>
      <c r="AQ164" s="132"/>
      <c r="AR164" s="132"/>
      <c r="AS164" s="132"/>
      <c r="AT164" s="134">
        <f>IF(AT163,IF(VLOOKUP(AT163,'Info Spieler'!$A$2:$H$135,2)=0,"",VLOOKUP(AT163,'Info Spieler'!$A$2:$H$96,2)),"")</f>
      </c>
      <c r="AU164" s="132"/>
      <c r="AV164" s="132"/>
      <c r="AW164" s="132"/>
      <c r="AX164" s="134">
        <f>IF(AX163,IF(VLOOKUP(AX163,'Info Spieler'!$A$2:$H$135,2)=0,"",VLOOKUP(AX163,'Info Spieler'!$A$2:$H$96,2)),"")</f>
      </c>
      <c r="AY164" s="132"/>
      <c r="AZ164" s="132"/>
      <c r="BA164" s="132"/>
      <c r="BB164" s="134">
        <f>IF(BB163,IF(VLOOKUP(BB163,'Info Spieler'!$A$2:$H$135,2)=0,"",VLOOKUP(BB163,'Info Spieler'!$A$2:$H$96,2)),"")</f>
      </c>
      <c r="BC164" s="132"/>
      <c r="BD164" s="132"/>
      <c r="BE164" s="135"/>
      <c r="BF164" s="4"/>
    </row>
    <row r="165" spans="1:58" ht="15" customHeight="1" thickBot="1">
      <c r="A165" s="145" t="s">
        <v>28</v>
      </c>
      <c r="B165" s="128" t="str">
        <f>IF(B163,IF(VLOOKUP(B163,'Info Spieler'!$A$2:$H$96,7)=0,"",VLOOKUP(B163,'Info Spieler'!$A$2:$H$96,7)),"")</f>
        <v>Pahl, Horst</v>
      </c>
      <c r="C165" s="124"/>
      <c r="D165" s="125"/>
      <c r="E165" s="126"/>
      <c r="F165" s="130" t="str">
        <f>IF(F163,IF(VLOOKUP(F163,'Info Spieler'!$A$2:$H$96,7)=0,"",VLOOKUP(F163,'Info Spieler'!$A$2:$H$96,7)),"")</f>
        <v>Adam, Herbert</v>
      </c>
      <c r="G165" s="124"/>
      <c r="H165" s="125"/>
      <c r="I165" s="126"/>
      <c r="J165" s="130" t="str">
        <f>IF(J163,IF(VLOOKUP(J163,'Info Spieler'!$A$2:$H$96,7)=0,"",VLOOKUP(J163,'Info Spieler'!$A$2:$H$96,7)),"")</f>
        <v>Beckmann, Thomas</v>
      </c>
      <c r="K165" s="124"/>
      <c r="L165" s="125"/>
      <c r="M165" s="126"/>
      <c r="N165" s="130" t="str">
        <f>IF(N163,IF(VLOOKUP(N163,'Info Spieler'!$A$2:$H$96,7)=0,"",VLOOKUP(N163,'Info Spieler'!$A$2:$H$96,7)),"")</f>
        <v>Vahle, Monika</v>
      </c>
      <c r="O165" s="124"/>
      <c r="P165" s="125"/>
      <c r="Q165" s="126"/>
      <c r="R165" s="130" t="str">
        <f>IF(R163,IF(VLOOKUP(R163,'Info Spieler'!$A$2:$H$96,7)=0,"",VLOOKUP(R163,'Info Spieler'!$A$2:$H$96,7)),"")</f>
        <v>Liedhegener, Peter</v>
      </c>
      <c r="S165" s="124"/>
      <c r="T165" s="125"/>
      <c r="U165" s="126"/>
      <c r="V165" s="130" t="str">
        <f>IF(V163,IF(VLOOKUP(V163,'Info Spieler'!$A$2:$H$96,7)=0,"",VLOOKUP(V163,'Info Spieler'!$A$2:$H$96,7)),"")</f>
        <v>Reese, Andreas</v>
      </c>
      <c r="W165" s="124"/>
      <c r="X165" s="125"/>
      <c r="Y165" s="126"/>
      <c r="Z165" s="129">
        <f>IF(Z163,IF(VLOOKUP(Z163,'Info Spieler'!$A$2:$H$96,7)=0,"",VLOOKUP(Z163,'Info Spieler'!$A$2:$H$96,7)),"")</f>
      </c>
      <c r="AA165" s="124"/>
      <c r="AB165" s="125"/>
      <c r="AC165" s="127"/>
      <c r="AD165" s="129" t="str">
        <f>IF(AD163,IF(VLOOKUP(AD163,'Info Spieler'!$A$2:$H$96,7)=0,"",VLOOKUP(AD163,'Info Spieler'!$A$2:$H$96,7)),"")</f>
        <v>Selka, Heiko</v>
      </c>
      <c r="AE165" s="124"/>
      <c r="AF165" s="125"/>
      <c r="AG165" s="126"/>
      <c r="AH165" s="128">
        <f>IF(AH163,IF(VLOOKUP(AH163,'Info Spieler'!$A$2:$H$96,7)=0,"",VLOOKUP(AH163,'Info Spieler'!$A$2:$H$96,7)),"")</f>
      </c>
      <c r="AI165" s="124"/>
      <c r="AJ165" s="125"/>
      <c r="AK165" s="127"/>
      <c r="AL165" s="130">
        <f>IF(AL163,IF(VLOOKUP(AL163,'Info Spieler'!$A$2:$H$96,7)=0,"",VLOOKUP(AL163,'Info Spieler'!$A$2:$H$96,7)),"")</f>
      </c>
      <c r="AM165" s="124"/>
      <c r="AN165" s="125"/>
      <c r="AO165" s="125"/>
      <c r="AP165" s="130">
        <f>IF(AP163,IF(VLOOKUP(AP163,'Info Spieler'!$A$2:$H$96,7)=0,"",VLOOKUP(AP163,'Info Spieler'!$A$2:$H$96,7)),"")</f>
      </c>
      <c r="AQ165" s="124"/>
      <c r="AR165" s="125"/>
      <c r="AS165" s="125"/>
      <c r="AT165" s="130">
        <f>IF(AT163,IF(VLOOKUP(AT163,'Info Spieler'!$A$2:$H$96,7)=0,"",VLOOKUP(AT163,'Info Spieler'!$A$2:$H$96,7)),"")</f>
      </c>
      <c r="AU165" s="124"/>
      <c r="AV165" s="125"/>
      <c r="AW165" s="125"/>
      <c r="AX165" s="130">
        <f>IF(AX163,IF(VLOOKUP(AX163,'Info Spieler'!$A$2:$H$96,7)=0,"",VLOOKUP(AX163,'Info Spieler'!$A$2:$H$96,7)),"")</f>
      </c>
      <c r="AY165" s="124"/>
      <c r="AZ165" s="125"/>
      <c r="BA165" s="125"/>
      <c r="BB165" s="130">
        <f>IF(BB163,IF(VLOOKUP(BB163,'Info Spieler'!$A$2:$H$96,7)=0,"",VLOOKUP(BB163,'Info Spieler'!$A$2:$H$96,7)),"")</f>
      </c>
      <c r="BC165" s="124"/>
      <c r="BD165" s="125"/>
      <c r="BE165" s="127"/>
      <c r="BF165" s="4"/>
    </row>
    <row r="166" spans="1:58" ht="15" customHeight="1" hidden="1" thickBot="1">
      <c r="A166" s="146" t="s">
        <v>27</v>
      </c>
      <c r="B166" s="147" t="str">
        <f>IF(B163,IF(VLOOKUP(B163,'Info Spieler'!$A$2:$H$96,5)=0,"",VLOOKUP(B163,'Info Spieler'!$A$2:$H$96,5)),"")</f>
        <v>Sm 1</v>
      </c>
      <c r="C166" s="148"/>
      <c r="D166" s="149"/>
      <c r="E166" s="150"/>
      <c r="F166" s="151" t="str">
        <f>IF(F163,IF(VLOOKUP(F163,'Info Spieler'!$A$2:$H$96,5)=0,"",VLOOKUP(F163,'Info Spieler'!$A$2:$H$96,5)),"")</f>
        <v>Sm2</v>
      </c>
      <c r="G166" s="148"/>
      <c r="H166" s="149"/>
      <c r="I166" s="150"/>
      <c r="J166" s="151" t="str">
        <f>IF(J163,IF(VLOOKUP(J163,'Info Spieler'!$A$2:$H$96,5)=0,"",VLOOKUP(J163,'Info Spieler'!$A$2:$H$96,5)),"")</f>
        <v>Sm1</v>
      </c>
      <c r="K166" s="148"/>
      <c r="L166" s="149"/>
      <c r="M166" s="150"/>
      <c r="N166" s="151" t="str">
        <f>IF(N163,IF(VLOOKUP(N163,'Info Spieler'!$A$2:$H$96,5)=0,"",VLOOKUP(N163,'Info Spieler'!$A$2:$H$96,5)),"")</f>
        <v>Sw 1</v>
      </c>
      <c r="O166" s="148"/>
      <c r="P166" s="149"/>
      <c r="Q166" s="150"/>
      <c r="R166" s="151" t="str">
        <f>IF(R163,IF(VLOOKUP(R163,'Info Spieler'!$A$2:$H$96,5)=0,"",VLOOKUP(R163,'Info Spieler'!$A$2:$H$96,5)),"")</f>
        <v>Sm 1</v>
      </c>
      <c r="S166" s="148"/>
      <c r="T166" s="149"/>
      <c r="U166" s="150"/>
      <c r="V166" s="151" t="str">
        <f>IF(V163,IF(VLOOKUP(V163,'Info Spieler'!$A$2:$H$96,5)=0,"",VLOOKUP(V163,'Info Spieler'!$A$2:$H$96,5)),"")</f>
        <v>Sm1</v>
      </c>
      <c r="W166" s="148"/>
      <c r="X166" s="149"/>
      <c r="Y166" s="150"/>
      <c r="Z166" s="149">
        <f>IF(Z163,IF(VLOOKUP(Z163,'Info Spieler'!$A$2:$H$96,5)=0,"",VLOOKUP(Z163,'Info Spieler'!$A$2:$H$96,5)),"")</f>
      </c>
      <c r="AA166" s="148"/>
      <c r="AB166" s="149"/>
      <c r="AC166" s="152"/>
      <c r="AD166" s="149" t="str">
        <f>IF(AD163,IF(VLOOKUP(AD163,'Info Spieler'!$A$2:$H$96,5)=0,"",VLOOKUP(AD163,'Info Spieler'!$A$2:$H$96,5)),"")</f>
        <v>H</v>
      </c>
      <c r="AE166" s="148"/>
      <c r="AF166" s="149"/>
      <c r="AG166" s="150"/>
      <c r="AH166" s="147">
        <f>IF(AH163,IF(VLOOKUP(AH163,'Info Spieler'!$A$2:$H$96,5)=0,"",VLOOKUP(AH163,'Info Spieler'!$A$2:$H$96,5)),"")</f>
      </c>
      <c r="AI166" s="148"/>
      <c r="AJ166" s="149"/>
      <c r="AK166" s="152"/>
      <c r="AL166" s="151">
        <f>IF(AL163,IF(VLOOKUP(AL163,'Info Spieler'!$A$2:$H$96,5)=0,"",VLOOKUP(AL163,'Info Spieler'!$A$2:$H$96,5)),"")</f>
      </c>
      <c r="AM166" s="148"/>
      <c r="AN166" s="149"/>
      <c r="AO166" s="149"/>
      <c r="AP166" s="151">
        <f>IF(AP163,IF(VLOOKUP(AP163,'Info Spieler'!$A$2:$H$96,5)=0,"",VLOOKUP(AP163,'Info Spieler'!$A$2:$H$96,5)),"")</f>
      </c>
      <c r="AQ166" s="148"/>
      <c r="AR166" s="149"/>
      <c r="AS166" s="149"/>
      <c r="AT166" s="151">
        <f>IF(AT163,IF(VLOOKUP(AT163,'Info Spieler'!$A$2:$H$96,5)=0,"",VLOOKUP(AT163,'Info Spieler'!$A$2:$H$96,5)),"")</f>
      </c>
      <c r="AU166" s="148"/>
      <c r="AV166" s="149"/>
      <c r="AW166" s="149"/>
      <c r="AX166" s="151">
        <f>IF(AX163,IF(VLOOKUP(AX163,'Info Spieler'!$A$2:$H$96,5)=0,"",VLOOKUP(AX163,'Info Spieler'!$A$2:$H$96,5)),"")</f>
      </c>
      <c r="AY166" s="148"/>
      <c r="AZ166" s="149"/>
      <c r="BA166" s="149"/>
      <c r="BB166" s="151">
        <f>IF(BB163,IF(VLOOKUP(BB163,'Info Spieler'!$A$2:$H$96,5)=0,"",VLOOKUP(BB163,'Info Spieler'!$A$2:$H$96,5)),"")</f>
      </c>
      <c r="BC166" s="148"/>
      <c r="BD166" s="149"/>
      <c r="BE166" s="152"/>
      <c r="BF166" s="4"/>
    </row>
    <row r="167" spans="1:58" ht="15" customHeight="1" hidden="1" thickBot="1">
      <c r="A167" s="181" t="s">
        <v>25</v>
      </c>
      <c r="B167" s="175" t="str">
        <f>IF(B163,IF(VLOOKUP(B163,'Info Spieler'!$A$2:$H$96,6)=0,"",VLOOKUP(B163,'Info Spieler'!$A$2:$H$96,6)),"")</f>
        <v>MSK Neheim-Hüsten</v>
      </c>
      <c r="C167" s="176"/>
      <c r="D167" s="177"/>
      <c r="E167" s="178"/>
      <c r="F167" s="179" t="str">
        <f>IF(F163,IF(VLOOKUP(F163,'Info Spieler'!$A$2:$H$96,6)=0,"",VLOOKUP(F163,'Info Spieler'!$A$2:$H$96,6)),"")</f>
        <v>MSK Neheim-Hüsten</v>
      </c>
      <c r="G167" s="176"/>
      <c r="H167" s="177"/>
      <c r="I167" s="178"/>
      <c r="J167" s="179" t="str">
        <f>IF(J163,IF(VLOOKUP(J163,'Info Spieler'!$A$2:$H$96,6)=0,"",VLOOKUP(J163,'Info Spieler'!$A$2:$H$96,6)),"")</f>
        <v>MSK Neheim-Hüsten</v>
      </c>
      <c r="K167" s="176"/>
      <c r="L167" s="177"/>
      <c r="M167" s="178"/>
      <c r="N167" s="179" t="str">
        <f>IF(N163,IF(VLOOKUP(N163,'Info Spieler'!$A$2:$H$96,6)=0,"",VLOOKUP(N163,'Info Spieler'!$A$2:$H$96,6)),"")</f>
        <v>MSK Neheim-Hüsten</v>
      </c>
      <c r="O167" s="176"/>
      <c r="P167" s="177"/>
      <c r="Q167" s="178"/>
      <c r="R167" s="179" t="str">
        <f>IF(R163,IF(VLOOKUP(R163,'Info Spieler'!$A$2:$H$96,6)=0,"",VLOOKUP(R163,'Info Spieler'!$A$2:$H$96,6)),"")</f>
        <v>MSK Neheim-Hüsten</v>
      </c>
      <c r="S167" s="176"/>
      <c r="T167" s="177"/>
      <c r="U167" s="178"/>
      <c r="V167" s="179" t="str">
        <f>IF(V163,IF(VLOOKUP(V163,'Info Spieler'!$A$2:$H$96,6)=0,"",VLOOKUP(V163,'Info Spieler'!$A$2:$H$96,6)),"")</f>
        <v>MSK Neheim-Hüsten</v>
      </c>
      <c r="W167" s="176"/>
      <c r="X167" s="177"/>
      <c r="Y167" s="178"/>
      <c r="Z167" s="177">
        <f>IF(Z163,IF(VLOOKUP(Z163,'Info Spieler'!$A$2:$H$96,6)=0,"",VLOOKUP(Z163,'Info Spieler'!$A$2:$H$96,6)),"")</f>
      </c>
      <c r="AA167" s="176"/>
      <c r="AB167" s="177"/>
      <c r="AC167" s="180"/>
      <c r="AD167" s="177" t="str">
        <f>IF(AD163,IF(VLOOKUP(AD163,'Info Spieler'!$A$2:$H$96,6)=0,"",VLOOKUP(AD163,'Info Spieler'!$A$2:$H$96,6)),"")</f>
        <v>MSK Neheim-Hüsten</v>
      </c>
      <c r="AE167" s="176"/>
      <c r="AF167" s="177"/>
      <c r="AG167" s="178"/>
      <c r="AH167" s="175">
        <f>IF(AH163,IF(VLOOKUP(AH163,'Info Spieler'!$A$2:$H$96,6)=0,"",VLOOKUP(AH163,'Info Spieler'!$A$2:$H$96,6)),"")</f>
      </c>
      <c r="AI167" s="176"/>
      <c r="AJ167" s="177"/>
      <c r="AK167" s="180"/>
      <c r="AL167" s="179">
        <f>IF(AL163,IF(VLOOKUP(AL163,'Info Spieler'!$A$2:$H$96,6)=0,"",VLOOKUP(AL163,'Info Spieler'!$A$2:$H$96,6)),"")</f>
      </c>
      <c r="AM167" s="176"/>
      <c r="AN167" s="177"/>
      <c r="AO167" s="177"/>
      <c r="AP167" s="179">
        <f>IF(AP163,IF(VLOOKUP(AP163,'Info Spieler'!$A$2:$H$96,6)=0,"",VLOOKUP(AP163,'Info Spieler'!$A$2:$H$96,6)),"")</f>
      </c>
      <c r="AQ167" s="176"/>
      <c r="AR167" s="177"/>
      <c r="AS167" s="177"/>
      <c r="AT167" s="179">
        <f>IF(AT163,IF(VLOOKUP(AT163,'Info Spieler'!$A$2:$H$96,6)=0,"",VLOOKUP(AT163,'Info Spieler'!$A$2:$H$96,6)),"")</f>
      </c>
      <c r="AU167" s="176"/>
      <c r="AV167" s="177"/>
      <c r="AW167" s="177"/>
      <c r="AX167" s="179">
        <f>IF(AX163,IF(VLOOKUP(AX163,'Info Spieler'!$A$2:$H$96,6)=0,"",VLOOKUP(AX163,'Info Spieler'!$A$2:$H$96,6)),"")</f>
      </c>
      <c r="AY167" s="176"/>
      <c r="AZ167" s="177"/>
      <c r="BA167" s="177"/>
      <c r="BB167" s="179">
        <f>IF(BB163,IF(VLOOKUP(BB163,'Info Spieler'!$A$2:$H$96,6)=0,"",VLOOKUP(BB163,'Info Spieler'!$A$2:$H$96,6)),"")</f>
      </c>
      <c r="BC167" s="176"/>
      <c r="BD167" s="177"/>
      <c r="BE167" s="180"/>
      <c r="BF167" s="4"/>
    </row>
    <row r="168" spans="1:58" ht="15" customHeight="1">
      <c r="A168" s="5" t="str">
        <f>2!A104</f>
        <v>Gradschlag</v>
      </c>
      <c r="B168" s="153">
        <v>1</v>
      </c>
      <c r="C168" s="154">
        <v>1</v>
      </c>
      <c r="D168" s="154">
        <v>1</v>
      </c>
      <c r="E168" s="155">
        <v>1</v>
      </c>
      <c r="F168" s="156">
        <v>1</v>
      </c>
      <c r="G168" s="154">
        <v>1</v>
      </c>
      <c r="H168" s="154">
        <v>1</v>
      </c>
      <c r="I168" s="154">
        <v>1</v>
      </c>
      <c r="J168" s="156">
        <v>2</v>
      </c>
      <c r="K168" s="154">
        <v>2</v>
      </c>
      <c r="L168" s="154">
        <v>1</v>
      </c>
      <c r="M168" s="154">
        <v>1</v>
      </c>
      <c r="N168" s="156">
        <v>2</v>
      </c>
      <c r="O168" s="154">
        <v>1</v>
      </c>
      <c r="P168" s="154">
        <v>1</v>
      </c>
      <c r="Q168" s="154">
        <v>1</v>
      </c>
      <c r="R168" s="156">
        <v>2</v>
      </c>
      <c r="S168" s="154">
        <v>1</v>
      </c>
      <c r="T168" s="154">
        <v>1</v>
      </c>
      <c r="U168" s="154">
        <v>1</v>
      </c>
      <c r="V168" s="156">
        <v>1</v>
      </c>
      <c r="W168" s="154">
        <v>1</v>
      </c>
      <c r="X168" s="154">
        <v>2</v>
      </c>
      <c r="Y168" s="155">
        <v>1</v>
      </c>
      <c r="Z168" s="157"/>
      <c r="AA168" s="154"/>
      <c r="AB168" s="154"/>
      <c r="AC168" s="155"/>
      <c r="AD168" s="157">
        <v>2</v>
      </c>
      <c r="AE168" s="154">
        <v>1</v>
      </c>
      <c r="AF168" s="154">
        <v>1</v>
      </c>
      <c r="AG168" s="155">
        <v>1</v>
      </c>
      <c r="AH168" s="156"/>
      <c r="AI168" s="154"/>
      <c r="AJ168" s="154"/>
      <c r="AK168" s="302"/>
      <c r="AL168" s="156"/>
      <c r="AM168" s="154"/>
      <c r="AN168" s="154"/>
      <c r="AO168" s="371"/>
      <c r="AP168" s="153"/>
      <c r="AQ168" s="154"/>
      <c r="AR168" s="154"/>
      <c r="AS168" s="371"/>
      <c r="AT168" s="156"/>
      <c r="AU168" s="154"/>
      <c r="AV168" s="154"/>
      <c r="AW168" s="371"/>
      <c r="AX168" s="156"/>
      <c r="AY168" s="154"/>
      <c r="AZ168" s="154"/>
      <c r="BA168" s="371"/>
      <c r="BB168" s="156"/>
      <c r="BC168" s="154"/>
      <c r="BD168" s="154"/>
      <c r="BE168" s="302"/>
      <c r="BF168" s="4"/>
    </row>
    <row r="169" spans="1:58" ht="15" customHeight="1">
      <c r="A169" s="5" t="str">
        <f>2!A105</f>
        <v>Schleife</v>
      </c>
      <c r="B169" s="107">
        <v>1</v>
      </c>
      <c r="C169" s="26">
        <v>2</v>
      </c>
      <c r="D169" s="26">
        <v>1</v>
      </c>
      <c r="E169" s="27">
        <v>2</v>
      </c>
      <c r="F169" s="25">
        <v>1</v>
      </c>
      <c r="G169" s="26">
        <v>1</v>
      </c>
      <c r="H169" s="26">
        <v>1</v>
      </c>
      <c r="I169" s="26">
        <v>1</v>
      </c>
      <c r="J169" s="25">
        <v>3</v>
      </c>
      <c r="K169" s="26">
        <v>2</v>
      </c>
      <c r="L169" s="26">
        <v>1</v>
      </c>
      <c r="M169" s="26">
        <v>1</v>
      </c>
      <c r="N169" s="25">
        <v>2</v>
      </c>
      <c r="O169" s="26">
        <v>3</v>
      </c>
      <c r="P169" s="26">
        <v>3</v>
      </c>
      <c r="Q169" s="26">
        <v>1</v>
      </c>
      <c r="R169" s="25">
        <v>2</v>
      </c>
      <c r="S169" s="26">
        <v>4</v>
      </c>
      <c r="T169" s="26">
        <v>1</v>
      </c>
      <c r="U169" s="26">
        <v>2</v>
      </c>
      <c r="V169" s="25">
        <v>1</v>
      </c>
      <c r="W169" s="26">
        <v>1</v>
      </c>
      <c r="X169" s="26">
        <v>1</v>
      </c>
      <c r="Y169" s="27">
        <v>2</v>
      </c>
      <c r="Z169" s="28"/>
      <c r="AA169" s="26"/>
      <c r="AB169" s="26"/>
      <c r="AC169" s="27"/>
      <c r="AD169" s="28">
        <v>5</v>
      </c>
      <c r="AE169" s="26">
        <v>3</v>
      </c>
      <c r="AF169" s="26">
        <v>2</v>
      </c>
      <c r="AG169" s="27">
        <v>2</v>
      </c>
      <c r="AH169" s="25"/>
      <c r="AI169" s="26"/>
      <c r="AJ169" s="26"/>
      <c r="AK169" s="108"/>
      <c r="AL169" s="25"/>
      <c r="AM169" s="26"/>
      <c r="AN169" s="26"/>
      <c r="AO169" s="29"/>
      <c r="AP169" s="107"/>
      <c r="AQ169" s="26"/>
      <c r="AR169" s="26"/>
      <c r="AS169" s="29"/>
      <c r="AT169" s="25"/>
      <c r="AU169" s="26"/>
      <c r="AV169" s="26"/>
      <c r="AW169" s="29"/>
      <c r="AX169" s="25"/>
      <c r="AY169" s="26"/>
      <c r="AZ169" s="26"/>
      <c r="BA169" s="29"/>
      <c r="BB169" s="25"/>
      <c r="BC169" s="26"/>
      <c r="BD169" s="26"/>
      <c r="BE169" s="108"/>
      <c r="BF169" s="4"/>
    </row>
    <row r="170" spans="1:58" ht="15" customHeight="1">
      <c r="A170" s="5" t="str">
        <f>2!A106</f>
        <v>Doppelwelle</v>
      </c>
      <c r="B170" s="107">
        <v>2</v>
      </c>
      <c r="C170" s="26">
        <v>2</v>
      </c>
      <c r="D170" s="26">
        <v>1</v>
      </c>
      <c r="E170" s="27">
        <v>1</v>
      </c>
      <c r="F170" s="25">
        <v>2</v>
      </c>
      <c r="G170" s="26">
        <v>2</v>
      </c>
      <c r="H170" s="26">
        <v>2</v>
      </c>
      <c r="I170" s="26">
        <v>2</v>
      </c>
      <c r="J170" s="25">
        <v>2</v>
      </c>
      <c r="K170" s="26">
        <v>2</v>
      </c>
      <c r="L170" s="26">
        <v>1</v>
      </c>
      <c r="M170" s="26">
        <v>1</v>
      </c>
      <c r="N170" s="25">
        <v>2</v>
      </c>
      <c r="O170" s="26">
        <v>2</v>
      </c>
      <c r="P170" s="26">
        <v>2</v>
      </c>
      <c r="Q170" s="26">
        <v>1</v>
      </c>
      <c r="R170" s="25">
        <v>1</v>
      </c>
      <c r="S170" s="26">
        <v>2</v>
      </c>
      <c r="T170" s="26">
        <v>2</v>
      </c>
      <c r="U170" s="26">
        <v>1</v>
      </c>
      <c r="V170" s="25">
        <v>2</v>
      </c>
      <c r="W170" s="26">
        <v>1</v>
      </c>
      <c r="X170" s="26">
        <v>1</v>
      </c>
      <c r="Y170" s="27">
        <v>1</v>
      </c>
      <c r="Z170" s="28"/>
      <c r="AA170" s="26"/>
      <c r="AB170" s="26"/>
      <c r="AC170" s="27"/>
      <c r="AD170" s="28">
        <v>2</v>
      </c>
      <c r="AE170" s="26">
        <v>1</v>
      </c>
      <c r="AF170" s="26">
        <v>1</v>
      </c>
      <c r="AG170" s="27">
        <v>1</v>
      </c>
      <c r="AH170" s="25"/>
      <c r="AI170" s="26"/>
      <c r="AJ170" s="26"/>
      <c r="AK170" s="108"/>
      <c r="AL170" s="25"/>
      <c r="AM170" s="26"/>
      <c r="AN170" s="26"/>
      <c r="AO170" s="29"/>
      <c r="AP170" s="107"/>
      <c r="AQ170" s="26"/>
      <c r="AR170" s="26"/>
      <c r="AS170" s="29"/>
      <c r="AT170" s="25"/>
      <c r="AU170" s="26"/>
      <c r="AV170" s="26"/>
      <c r="AW170" s="29"/>
      <c r="AX170" s="25"/>
      <c r="AY170" s="26"/>
      <c r="AZ170" s="26"/>
      <c r="BA170" s="29"/>
      <c r="BB170" s="25"/>
      <c r="BC170" s="26"/>
      <c r="BD170" s="26"/>
      <c r="BE170" s="108"/>
      <c r="BF170" s="4"/>
    </row>
    <row r="171" spans="1:58" ht="15" customHeight="1">
      <c r="A171" s="5" t="str">
        <f>2!A107</f>
        <v>Sandkasten</v>
      </c>
      <c r="B171" s="107">
        <v>1</v>
      </c>
      <c r="C171" s="26">
        <v>2</v>
      </c>
      <c r="D171" s="26">
        <v>1</v>
      </c>
      <c r="E171" s="27">
        <v>1</v>
      </c>
      <c r="F171" s="25">
        <v>1</v>
      </c>
      <c r="G171" s="26">
        <v>1</v>
      </c>
      <c r="H171" s="26">
        <v>1</v>
      </c>
      <c r="I171" s="26">
        <v>1</v>
      </c>
      <c r="J171" s="25">
        <v>1</v>
      </c>
      <c r="K171" s="26">
        <v>2</v>
      </c>
      <c r="L171" s="26">
        <v>1</v>
      </c>
      <c r="M171" s="26">
        <v>1</v>
      </c>
      <c r="N171" s="25">
        <v>2</v>
      </c>
      <c r="O171" s="26">
        <v>1</v>
      </c>
      <c r="P171" s="26">
        <v>1</v>
      </c>
      <c r="Q171" s="26">
        <v>1</v>
      </c>
      <c r="R171" s="25">
        <v>1</v>
      </c>
      <c r="S171" s="26">
        <v>1</v>
      </c>
      <c r="T171" s="26">
        <v>1</v>
      </c>
      <c r="U171" s="26">
        <v>1</v>
      </c>
      <c r="V171" s="25">
        <v>1</v>
      </c>
      <c r="W171" s="26">
        <v>1</v>
      </c>
      <c r="X171" s="26">
        <v>1</v>
      </c>
      <c r="Y171" s="27">
        <v>1</v>
      </c>
      <c r="Z171" s="28"/>
      <c r="AA171" s="26"/>
      <c r="AB171" s="26"/>
      <c r="AC171" s="27"/>
      <c r="AD171" s="28">
        <v>2</v>
      </c>
      <c r="AE171" s="26">
        <v>3</v>
      </c>
      <c r="AF171" s="26">
        <v>2</v>
      </c>
      <c r="AG171" s="27">
        <v>2</v>
      </c>
      <c r="AH171" s="25"/>
      <c r="AI171" s="26"/>
      <c r="AJ171" s="26"/>
      <c r="AK171" s="108"/>
      <c r="AL171" s="25"/>
      <c r="AM171" s="26"/>
      <c r="AN171" s="26"/>
      <c r="AO171" s="29"/>
      <c r="AP171" s="107"/>
      <c r="AQ171" s="26"/>
      <c r="AR171" s="26"/>
      <c r="AS171" s="29"/>
      <c r="AT171" s="25"/>
      <c r="AU171" s="26"/>
      <c r="AV171" s="26"/>
      <c r="AW171" s="29"/>
      <c r="AX171" s="25"/>
      <c r="AY171" s="26"/>
      <c r="AZ171" s="26"/>
      <c r="BA171" s="29"/>
      <c r="BB171" s="25"/>
      <c r="BC171" s="26"/>
      <c r="BD171" s="26"/>
      <c r="BE171" s="108"/>
      <c r="BF171" s="4"/>
    </row>
    <row r="172" spans="1:58" ht="15" customHeight="1">
      <c r="A172" s="5" t="str">
        <f>2!A108</f>
        <v>Töter</v>
      </c>
      <c r="B172" s="107">
        <v>2</v>
      </c>
      <c r="C172" s="26">
        <v>1</v>
      </c>
      <c r="D172" s="26">
        <v>1</v>
      </c>
      <c r="E172" s="27">
        <v>1</v>
      </c>
      <c r="F172" s="25">
        <v>2</v>
      </c>
      <c r="G172" s="26">
        <v>2</v>
      </c>
      <c r="H172" s="26">
        <v>1</v>
      </c>
      <c r="I172" s="26">
        <v>1</v>
      </c>
      <c r="J172" s="25">
        <v>1</v>
      </c>
      <c r="K172" s="26">
        <v>1</v>
      </c>
      <c r="L172" s="26">
        <v>1</v>
      </c>
      <c r="M172" s="26">
        <v>1</v>
      </c>
      <c r="N172" s="25">
        <v>2</v>
      </c>
      <c r="O172" s="26">
        <v>1</v>
      </c>
      <c r="P172" s="26">
        <v>2</v>
      </c>
      <c r="Q172" s="26">
        <v>2</v>
      </c>
      <c r="R172" s="25">
        <v>1</v>
      </c>
      <c r="S172" s="26">
        <v>2</v>
      </c>
      <c r="T172" s="26">
        <v>4</v>
      </c>
      <c r="U172" s="26">
        <v>1</v>
      </c>
      <c r="V172" s="25">
        <v>1</v>
      </c>
      <c r="W172" s="26">
        <v>1</v>
      </c>
      <c r="X172" s="26">
        <v>1</v>
      </c>
      <c r="Y172" s="27">
        <v>1</v>
      </c>
      <c r="Z172" s="28"/>
      <c r="AA172" s="26"/>
      <c r="AB172" s="26"/>
      <c r="AC172" s="27"/>
      <c r="AD172" s="28">
        <v>3</v>
      </c>
      <c r="AE172" s="26">
        <v>2</v>
      </c>
      <c r="AF172" s="26">
        <v>2</v>
      </c>
      <c r="AG172" s="27">
        <v>1</v>
      </c>
      <c r="AH172" s="25"/>
      <c r="AI172" s="26"/>
      <c r="AJ172" s="26"/>
      <c r="AK172" s="108"/>
      <c r="AL172" s="25"/>
      <c r="AM172" s="26"/>
      <c r="AN172" s="26"/>
      <c r="AO172" s="29"/>
      <c r="AP172" s="107"/>
      <c r="AQ172" s="26"/>
      <c r="AR172" s="26"/>
      <c r="AS172" s="29"/>
      <c r="AT172" s="25"/>
      <c r="AU172" s="26"/>
      <c r="AV172" s="26"/>
      <c r="AW172" s="29"/>
      <c r="AX172" s="25"/>
      <c r="AY172" s="26"/>
      <c r="AZ172" s="26"/>
      <c r="BA172" s="29"/>
      <c r="BB172" s="25"/>
      <c r="BC172" s="26"/>
      <c r="BD172" s="26"/>
      <c r="BE172" s="108"/>
      <c r="BF172" s="4"/>
    </row>
    <row r="173" spans="1:58" ht="15" customHeight="1">
      <c r="A173" s="5" t="str">
        <f>2!A109</f>
        <v>Winkel</v>
      </c>
      <c r="B173" s="107">
        <v>1</v>
      </c>
      <c r="C173" s="26">
        <v>2</v>
      </c>
      <c r="D173" s="26">
        <v>1</v>
      </c>
      <c r="E173" s="27">
        <v>1</v>
      </c>
      <c r="F173" s="25">
        <v>1</v>
      </c>
      <c r="G173" s="26">
        <v>1</v>
      </c>
      <c r="H173" s="26">
        <v>2</v>
      </c>
      <c r="I173" s="26">
        <v>1</v>
      </c>
      <c r="J173" s="25">
        <v>1</v>
      </c>
      <c r="K173" s="26">
        <v>2</v>
      </c>
      <c r="L173" s="26">
        <v>1</v>
      </c>
      <c r="M173" s="26">
        <v>1</v>
      </c>
      <c r="N173" s="25">
        <v>2</v>
      </c>
      <c r="O173" s="26">
        <v>1</v>
      </c>
      <c r="P173" s="26">
        <v>1</v>
      </c>
      <c r="Q173" s="26">
        <v>2</v>
      </c>
      <c r="R173" s="25">
        <v>1</v>
      </c>
      <c r="S173" s="26">
        <v>2</v>
      </c>
      <c r="T173" s="26">
        <v>2</v>
      </c>
      <c r="U173" s="26">
        <v>1</v>
      </c>
      <c r="V173" s="25">
        <v>1</v>
      </c>
      <c r="W173" s="26">
        <v>1</v>
      </c>
      <c r="X173" s="26">
        <v>2</v>
      </c>
      <c r="Y173" s="27">
        <v>2</v>
      </c>
      <c r="Z173" s="28"/>
      <c r="AA173" s="26"/>
      <c r="AB173" s="26"/>
      <c r="AC173" s="27"/>
      <c r="AD173" s="28">
        <v>2</v>
      </c>
      <c r="AE173" s="26">
        <v>1</v>
      </c>
      <c r="AF173" s="26">
        <v>1</v>
      </c>
      <c r="AG173" s="27">
        <v>1</v>
      </c>
      <c r="AH173" s="25"/>
      <c r="AI173" s="26"/>
      <c r="AJ173" s="26"/>
      <c r="AK173" s="108"/>
      <c r="AL173" s="25"/>
      <c r="AM173" s="26"/>
      <c r="AN173" s="26"/>
      <c r="AO173" s="29"/>
      <c r="AP173" s="107"/>
      <c r="AQ173" s="26"/>
      <c r="AR173" s="26"/>
      <c r="AS173" s="29"/>
      <c r="AT173" s="25"/>
      <c r="AU173" s="26"/>
      <c r="AV173" s="26"/>
      <c r="AW173" s="29"/>
      <c r="AX173" s="25"/>
      <c r="AY173" s="26"/>
      <c r="AZ173" s="26"/>
      <c r="BA173" s="29"/>
      <c r="BB173" s="25"/>
      <c r="BC173" s="26"/>
      <c r="BD173" s="26"/>
      <c r="BE173" s="108"/>
      <c r="BF173" s="4"/>
    </row>
    <row r="174" spans="1:58" ht="15" customHeight="1">
      <c r="A174" s="5" t="str">
        <f>2!A110</f>
        <v>Brücke</v>
      </c>
      <c r="B174" s="107">
        <v>1</v>
      </c>
      <c r="C174" s="26">
        <v>1</v>
      </c>
      <c r="D174" s="26">
        <v>1</v>
      </c>
      <c r="E174" s="27">
        <v>1</v>
      </c>
      <c r="F174" s="25">
        <v>2</v>
      </c>
      <c r="G174" s="26">
        <v>1</v>
      </c>
      <c r="H174" s="26">
        <v>1</v>
      </c>
      <c r="I174" s="26">
        <v>2</v>
      </c>
      <c r="J174" s="25">
        <v>2</v>
      </c>
      <c r="K174" s="26">
        <v>1</v>
      </c>
      <c r="L174" s="26">
        <v>1</v>
      </c>
      <c r="M174" s="26">
        <v>2</v>
      </c>
      <c r="N174" s="25">
        <v>1</v>
      </c>
      <c r="O174" s="26">
        <v>1</v>
      </c>
      <c r="P174" s="26">
        <v>1</v>
      </c>
      <c r="Q174" s="26">
        <v>2</v>
      </c>
      <c r="R174" s="25">
        <v>1</v>
      </c>
      <c r="S174" s="26">
        <v>2</v>
      </c>
      <c r="T174" s="26">
        <v>2</v>
      </c>
      <c r="U174" s="26">
        <v>1</v>
      </c>
      <c r="V174" s="25">
        <v>1</v>
      </c>
      <c r="W174" s="26">
        <v>2</v>
      </c>
      <c r="X174" s="26">
        <v>2</v>
      </c>
      <c r="Y174" s="27">
        <v>2</v>
      </c>
      <c r="Z174" s="28"/>
      <c r="AA174" s="26"/>
      <c r="AB174" s="26"/>
      <c r="AC174" s="27"/>
      <c r="AD174" s="28">
        <v>2</v>
      </c>
      <c r="AE174" s="26">
        <v>1</v>
      </c>
      <c r="AF174" s="26">
        <v>1</v>
      </c>
      <c r="AG174" s="27">
        <v>1</v>
      </c>
      <c r="AH174" s="25"/>
      <c r="AI174" s="26"/>
      <c r="AJ174" s="26"/>
      <c r="AK174" s="108"/>
      <c r="AL174" s="25"/>
      <c r="AM174" s="26"/>
      <c r="AN174" s="26"/>
      <c r="AO174" s="29"/>
      <c r="AP174" s="107"/>
      <c r="AQ174" s="26"/>
      <c r="AR174" s="26"/>
      <c r="AS174" s="29"/>
      <c r="AT174" s="25"/>
      <c r="AU174" s="26"/>
      <c r="AV174" s="26"/>
      <c r="AW174" s="29"/>
      <c r="AX174" s="25"/>
      <c r="AY174" s="26"/>
      <c r="AZ174" s="26"/>
      <c r="BA174" s="29"/>
      <c r="BB174" s="25"/>
      <c r="BC174" s="26"/>
      <c r="BD174" s="26"/>
      <c r="BE174" s="108"/>
      <c r="BF174" s="4"/>
    </row>
    <row r="175" spans="1:58" ht="15" customHeight="1">
      <c r="A175" s="5" t="str">
        <f>2!A111</f>
        <v>Mittelhügel</v>
      </c>
      <c r="B175" s="107">
        <v>1</v>
      </c>
      <c r="C175" s="26">
        <v>1</v>
      </c>
      <c r="D175" s="26">
        <v>2</v>
      </c>
      <c r="E175" s="27">
        <v>2</v>
      </c>
      <c r="F175" s="25">
        <v>1</v>
      </c>
      <c r="G175" s="26">
        <v>2</v>
      </c>
      <c r="H175" s="26">
        <v>1</v>
      </c>
      <c r="I175" s="26">
        <v>1</v>
      </c>
      <c r="J175" s="25">
        <v>1</v>
      </c>
      <c r="K175" s="26">
        <v>1</v>
      </c>
      <c r="L175" s="26">
        <v>1</v>
      </c>
      <c r="M175" s="26">
        <v>2</v>
      </c>
      <c r="N175" s="25">
        <v>1</v>
      </c>
      <c r="O175" s="26">
        <v>1</v>
      </c>
      <c r="P175" s="26">
        <v>1</v>
      </c>
      <c r="Q175" s="26">
        <v>5</v>
      </c>
      <c r="R175" s="25">
        <v>1</v>
      </c>
      <c r="S175" s="26">
        <v>1</v>
      </c>
      <c r="T175" s="26">
        <v>1</v>
      </c>
      <c r="U175" s="26">
        <v>1</v>
      </c>
      <c r="V175" s="25">
        <v>2</v>
      </c>
      <c r="W175" s="26">
        <v>1</v>
      </c>
      <c r="X175" s="26">
        <v>1</v>
      </c>
      <c r="Y175" s="27">
        <v>1</v>
      </c>
      <c r="Z175" s="28"/>
      <c r="AA175" s="26"/>
      <c r="AB175" s="26"/>
      <c r="AC175" s="27"/>
      <c r="AD175" s="28">
        <v>3</v>
      </c>
      <c r="AE175" s="26">
        <v>2</v>
      </c>
      <c r="AF175" s="26">
        <v>2</v>
      </c>
      <c r="AG175" s="27">
        <v>1</v>
      </c>
      <c r="AH175" s="25"/>
      <c r="AI175" s="26"/>
      <c r="AJ175" s="26"/>
      <c r="AK175" s="108"/>
      <c r="AL175" s="25"/>
      <c r="AM175" s="26"/>
      <c r="AN175" s="26"/>
      <c r="AO175" s="29"/>
      <c r="AP175" s="107"/>
      <c r="AQ175" s="26"/>
      <c r="AR175" s="26"/>
      <c r="AS175" s="29"/>
      <c r="AT175" s="25"/>
      <c r="AU175" s="26"/>
      <c r="AV175" s="26"/>
      <c r="AW175" s="29"/>
      <c r="AX175" s="25"/>
      <c r="AY175" s="26"/>
      <c r="AZ175" s="26"/>
      <c r="BA175" s="29"/>
      <c r="BB175" s="25"/>
      <c r="BC175" s="26"/>
      <c r="BD175" s="26"/>
      <c r="BE175" s="108"/>
      <c r="BF175" s="4"/>
    </row>
    <row r="176" spans="1:58" ht="15" customHeight="1">
      <c r="A176" s="5" t="str">
        <f>2!A112</f>
        <v>Netz</v>
      </c>
      <c r="B176" s="107">
        <v>3</v>
      </c>
      <c r="C176" s="26">
        <v>1</v>
      </c>
      <c r="D176" s="26">
        <v>1</v>
      </c>
      <c r="E176" s="27">
        <v>1</v>
      </c>
      <c r="F176" s="25">
        <v>1</v>
      </c>
      <c r="G176" s="26">
        <v>1</v>
      </c>
      <c r="H176" s="26">
        <v>1</v>
      </c>
      <c r="I176" s="26">
        <v>1</v>
      </c>
      <c r="J176" s="25">
        <v>1</v>
      </c>
      <c r="K176" s="26">
        <v>2</v>
      </c>
      <c r="L176" s="26">
        <v>1</v>
      </c>
      <c r="M176" s="26">
        <v>1</v>
      </c>
      <c r="N176" s="25">
        <v>1</v>
      </c>
      <c r="O176" s="26">
        <v>1</v>
      </c>
      <c r="P176" s="26">
        <v>2</v>
      </c>
      <c r="Q176" s="26">
        <v>1</v>
      </c>
      <c r="R176" s="25">
        <v>1</v>
      </c>
      <c r="S176" s="26">
        <v>1</v>
      </c>
      <c r="T176" s="26">
        <v>1</v>
      </c>
      <c r="U176" s="26">
        <v>1</v>
      </c>
      <c r="V176" s="25">
        <v>1</v>
      </c>
      <c r="W176" s="26">
        <v>2</v>
      </c>
      <c r="X176" s="26">
        <v>1</v>
      </c>
      <c r="Y176" s="27">
        <v>1</v>
      </c>
      <c r="Z176" s="28"/>
      <c r="AA176" s="26"/>
      <c r="AB176" s="26"/>
      <c r="AC176" s="27"/>
      <c r="AD176" s="28">
        <v>1</v>
      </c>
      <c r="AE176" s="26">
        <v>1</v>
      </c>
      <c r="AF176" s="26">
        <v>1</v>
      </c>
      <c r="AG176" s="27">
        <v>1</v>
      </c>
      <c r="AH176" s="25"/>
      <c r="AI176" s="26"/>
      <c r="AJ176" s="26"/>
      <c r="AK176" s="108"/>
      <c r="AL176" s="25"/>
      <c r="AM176" s="26"/>
      <c r="AN176" s="26"/>
      <c r="AO176" s="29"/>
      <c r="AP176" s="107"/>
      <c r="AQ176" s="26"/>
      <c r="AR176" s="26"/>
      <c r="AS176" s="29"/>
      <c r="AT176" s="25"/>
      <c r="AU176" s="26"/>
      <c r="AV176" s="26"/>
      <c r="AW176" s="29"/>
      <c r="AX176" s="25"/>
      <c r="AY176" s="26"/>
      <c r="AZ176" s="26"/>
      <c r="BA176" s="29"/>
      <c r="BB176" s="25"/>
      <c r="BC176" s="26"/>
      <c r="BD176" s="26"/>
      <c r="BE176" s="108"/>
      <c r="BF176" s="4"/>
    </row>
    <row r="177" spans="1:58" ht="15" customHeight="1">
      <c r="A177" s="5" t="str">
        <f>2!A113</f>
        <v>Radkappen</v>
      </c>
      <c r="B177" s="107">
        <v>1</v>
      </c>
      <c r="C177" s="26">
        <v>2</v>
      </c>
      <c r="D177" s="26">
        <v>1</v>
      </c>
      <c r="E177" s="27">
        <v>2</v>
      </c>
      <c r="F177" s="25">
        <v>1</v>
      </c>
      <c r="G177" s="26">
        <v>1</v>
      </c>
      <c r="H177" s="26">
        <v>2</v>
      </c>
      <c r="I177" s="26">
        <v>1</v>
      </c>
      <c r="J177" s="25">
        <v>1</v>
      </c>
      <c r="K177" s="26">
        <v>2</v>
      </c>
      <c r="L177" s="26">
        <v>2</v>
      </c>
      <c r="M177" s="26">
        <v>2</v>
      </c>
      <c r="N177" s="25">
        <v>2</v>
      </c>
      <c r="O177" s="26">
        <v>1</v>
      </c>
      <c r="P177" s="26">
        <v>1</v>
      </c>
      <c r="Q177" s="26">
        <v>2</v>
      </c>
      <c r="R177" s="25">
        <v>2</v>
      </c>
      <c r="S177" s="26">
        <v>2</v>
      </c>
      <c r="T177" s="26">
        <v>1</v>
      </c>
      <c r="U177" s="26">
        <v>2</v>
      </c>
      <c r="V177" s="25">
        <v>2</v>
      </c>
      <c r="W177" s="26">
        <v>2</v>
      </c>
      <c r="X177" s="26">
        <v>2</v>
      </c>
      <c r="Y177" s="27">
        <v>1</v>
      </c>
      <c r="Z177" s="28"/>
      <c r="AA177" s="26"/>
      <c r="AB177" s="26"/>
      <c r="AC177" s="27"/>
      <c r="AD177" s="28">
        <v>1</v>
      </c>
      <c r="AE177" s="26">
        <v>1</v>
      </c>
      <c r="AF177" s="26">
        <v>1</v>
      </c>
      <c r="AG177" s="27">
        <v>2</v>
      </c>
      <c r="AH177" s="25"/>
      <c r="AI177" s="26"/>
      <c r="AJ177" s="26"/>
      <c r="AK177" s="108"/>
      <c r="AL177" s="25"/>
      <c r="AM177" s="26"/>
      <c r="AN177" s="26"/>
      <c r="AO177" s="29"/>
      <c r="AP177" s="107"/>
      <c r="AQ177" s="26"/>
      <c r="AR177" s="26"/>
      <c r="AS177" s="29"/>
      <c r="AT177" s="25"/>
      <c r="AU177" s="26"/>
      <c r="AV177" s="26"/>
      <c r="AW177" s="29"/>
      <c r="AX177" s="25"/>
      <c r="AY177" s="26"/>
      <c r="AZ177" s="26"/>
      <c r="BA177" s="29"/>
      <c r="BB177" s="25"/>
      <c r="BC177" s="26"/>
      <c r="BD177" s="26"/>
      <c r="BE177" s="108"/>
      <c r="BF177" s="4"/>
    </row>
    <row r="178" spans="1:58" ht="15" customHeight="1">
      <c r="A178" s="5" t="str">
        <f>2!A114</f>
        <v>Blitz</v>
      </c>
      <c r="B178" s="107">
        <v>2</v>
      </c>
      <c r="C178" s="26">
        <v>2</v>
      </c>
      <c r="D178" s="26">
        <v>2</v>
      </c>
      <c r="E178" s="27">
        <v>2</v>
      </c>
      <c r="F178" s="25">
        <v>1</v>
      </c>
      <c r="G178" s="26">
        <v>1</v>
      </c>
      <c r="H178" s="26">
        <v>2</v>
      </c>
      <c r="I178" s="26">
        <v>2</v>
      </c>
      <c r="J178" s="25">
        <v>1</v>
      </c>
      <c r="K178" s="26">
        <v>1</v>
      </c>
      <c r="L178" s="26">
        <v>1</v>
      </c>
      <c r="M178" s="26">
        <v>1</v>
      </c>
      <c r="N178" s="25">
        <v>1</v>
      </c>
      <c r="O178" s="26">
        <v>2</v>
      </c>
      <c r="P178" s="26">
        <v>2</v>
      </c>
      <c r="Q178" s="26">
        <v>2</v>
      </c>
      <c r="R178" s="25">
        <v>2</v>
      </c>
      <c r="S178" s="26">
        <v>2</v>
      </c>
      <c r="T178" s="26">
        <v>1</v>
      </c>
      <c r="U178" s="26">
        <v>1</v>
      </c>
      <c r="V178" s="25">
        <v>2</v>
      </c>
      <c r="W178" s="26">
        <v>1</v>
      </c>
      <c r="X178" s="26">
        <v>2</v>
      </c>
      <c r="Y178" s="27">
        <v>2</v>
      </c>
      <c r="Z178" s="28"/>
      <c r="AA178" s="26"/>
      <c r="AB178" s="26"/>
      <c r="AC178" s="27"/>
      <c r="AD178" s="28">
        <v>3</v>
      </c>
      <c r="AE178" s="26">
        <v>1</v>
      </c>
      <c r="AF178" s="26">
        <v>1</v>
      </c>
      <c r="AG178" s="27">
        <v>1</v>
      </c>
      <c r="AH178" s="25"/>
      <c r="AI178" s="26"/>
      <c r="AJ178" s="26"/>
      <c r="AK178" s="108"/>
      <c r="AL178" s="25"/>
      <c r="AM178" s="26"/>
      <c r="AN178" s="26"/>
      <c r="AO178" s="29"/>
      <c r="AP178" s="107"/>
      <c r="AQ178" s="26"/>
      <c r="AR178" s="26"/>
      <c r="AS178" s="29"/>
      <c r="AT178" s="25"/>
      <c r="AU178" s="26"/>
      <c r="AV178" s="26"/>
      <c r="AW178" s="29"/>
      <c r="AX178" s="25"/>
      <c r="AY178" s="26"/>
      <c r="AZ178" s="26"/>
      <c r="BA178" s="29"/>
      <c r="BB178" s="25"/>
      <c r="BC178" s="26"/>
      <c r="BD178" s="26"/>
      <c r="BE178" s="108"/>
      <c r="BF178" s="4"/>
    </row>
    <row r="179" spans="1:58" ht="15" customHeight="1">
      <c r="A179" s="5" t="str">
        <f>2!A115</f>
        <v>Passage</v>
      </c>
      <c r="B179" s="107">
        <v>1</v>
      </c>
      <c r="C179" s="26">
        <v>1</v>
      </c>
      <c r="D179" s="26">
        <v>1</v>
      </c>
      <c r="E179" s="27">
        <v>1</v>
      </c>
      <c r="F179" s="25">
        <v>1</v>
      </c>
      <c r="G179" s="26">
        <v>1</v>
      </c>
      <c r="H179" s="26">
        <v>1</v>
      </c>
      <c r="I179" s="26">
        <v>1</v>
      </c>
      <c r="J179" s="25">
        <v>1</v>
      </c>
      <c r="K179" s="26">
        <v>1</v>
      </c>
      <c r="L179" s="26">
        <v>4</v>
      </c>
      <c r="M179" s="26">
        <v>1</v>
      </c>
      <c r="N179" s="25">
        <v>1</v>
      </c>
      <c r="O179" s="26">
        <v>2</v>
      </c>
      <c r="P179" s="26">
        <v>1</v>
      </c>
      <c r="Q179" s="26">
        <v>1</v>
      </c>
      <c r="R179" s="25">
        <v>2</v>
      </c>
      <c r="S179" s="26">
        <v>2</v>
      </c>
      <c r="T179" s="26">
        <v>1</v>
      </c>
      <c r="U179" s="26">
        <v>2</v>
      </c>
      <c r="V179" s="25">
        <v>2</v>
      </c>
      <c r="W179" s="26">
        <v>3</v>
      </c>
      <c r="X179" s="26">
        <v>1</v>
      </c>
      <c r="Y179" s="27">
        <v>1</v>
      </c>
      <c r="Z179" s="28"/>
      <c r="AA179" s="26"/>
      <c r="AB179" s="26"/>
      <c r="AC179" s="27"/>
      <c r="AD179" s="28">
        <v>3</v>
      </c>
      <c r="AE179" s="26">
        <v>2</v>
      </c>
      <c r="AF179" s="26">
        <v>2</v>
      </c>
      <c r="AG179" s="27">
        <v>1</v>
      </c>
      <c r="AH179" s="25"/>
      <c r="AI179" s="26"/>
      <c r="AJ179" s="26"/>
      <c r="AK179" s="108"/>
      <c r="AL179" s="25"/>
      <c r="AM179" s="26"/>
      <c r="AN179" s="26"/>
      <c r="AO179" s="29"/>
      <c r="AP179" s="107"/>
      <c r="AQ179" s="26"/>
      <c r="AR179" s="26"/>
      <c r="AS179" s="29"/>
      <c r="AT179" s="25"/>
      <c r="AU179" s="26"/>
      <c r="AV179" s="26"/>
      <c r="AW179" s="29"/>
      <c r="AX179" s="25"/>
      <c r="AY179" s="26"/>
      <c r="AZ179" s="26"/>
      <c r="BA179" s="29"/>
      <c r="BB179" s="25"/>
      <c r="BC179" s="26"/>
      <c r="BD179" s="26"/>
      <c r="BE179" s="108"/>
      <c r="BF179" s="4"/>
    </row>
    <row r="180" spans="1:58" ht="15" customHeight="1">
      <c r="A180" s="5" t="str">
        <f>2!A116</f>
        <v>Rohrhügel</v>
      </c>
      <c r="B180" s="107">
        <v>1</v>
      </c>
      <c r="C180" s="26">
        <v>1</v>
      </c>
      <c r="D180" s="26">
        <v>1</v>
      </c>
      <c r="E180" s="27">
        <v>1</v>
      </c>
      <c r="F180" s="25">
        <v>2</v>
      </c>
      <c r="G180" s="26">
        <v>1</v>
      </c>
      <c r="H180" s="26">
        <v>1</v>
      </c>
      <c r="I180" s="26">
        <v>2</v>
      </c>
      <c r="J180" s="25">
        <v>1</v>
      </c>
      <c r="K180" s="26">
        <v>1</v>
      </c>
      <c r="L180" s="26">
        <v>2</v>
      </c>
      <c r="M180" s="26">
        <v>1</v>
      </c>
      <c r="N180" s="25">
        <v>1</v>
      </c>
      <c r="O180" s="26">
        <v>1</v>
      </c>
      <c r="P180" s="26">
        <v>2</v>
      </c>
      <c r="Q180" s="26">
        <v>1</v>
      </c>
      <c r="R180" s="25">
        <v>2</v>
      </c>
      <c r="S180" s="26">
        <v>1</v>
      </c>
      <c r="T180" s="26">
        <v>1</v>
      </c>
      <c r="U180" s="26">
        <v>2</v>
      </c>
      <c r="V180" s="25">
        <v>1</v>
      </c>
      <c r="W180" s="26">
        <v>1</v>
      </c>
      <c r="X180" s="26">
        <v>1</v>
      </c>
      <c r="Y180" s="27">
        <v>1</v>
      </c>
      <c r="Z180" s="28"/>
      <c r="AA180" s="26"/>
      <c r="AB180" s="26"/>
      <c r="AC180" s="27"/>
      <c r="AD180" s="28">
        <v>4</v>
      </c>
      <c r="AE180" s="26">
        <v>2</v>
      </c>
      <c r="AF180" s="26">
        <v>1</v>
      </c>
      <c r="AG180" s="27">
        <v>1</v>
      </c>
      <c r="AH180" s="25"/>
      <c r="AI180" s="26"/>
      <c r="AJ180" s="26"/>
      <c r="AK180" s="108"/>
      <c r="AL180" s="25"/>
      <c r="AM180" s="26"/>
      <c r="AN180" s="26"/>
      <c r="AO180" s="29"/>
      <c r="AP180" s="107"/>
      <c r="AQ180" s="26"/>
      <c r="AR180" s="26"/>
      <c r="AS180" s="29"/>
      <c r="AT180" s="25"/>
      <c r="AU180" s="26"/>
      <c r="AV180" s="26"/>
      <c r="AW180" s="29"/>
      <c r="AX180" s="25"/>
      <c r="AY180" s="26"/>
      <c r="AZ180" s="26"/>
      <c r="BA180" s="29"/>
      <c r="BB180" s="25"/>
      <c r="BC180" s="26"/>
      <c r="BD180" s="26"/>
      <c r="BE180" s="108"/>
      <c r="BF180" s="4"/>
    </row>
    <row r="181" spans="1:58" ht="15" customHeight="1">
      <c r="A181" s="5" t="str">
        <f>2!A117</f>
        <v>Versetzung</v>
      </c>
      <c r="B181" s="107">
        <v>2</v>
      </c>
      <c r="C181" s="26">
        <v>1</v>
      </c>
      <c r="D181" s="26">
        <v>3</v>
      </c>
      <c r="E181" s="27">
        <v>1</v>
      </c>
      <c r="F181" s="25">
        <v>1</v>
      </c>
      <c r="G181" s="26">
        <v>1</v>
      </c>
      <c r="H181" s="26">
        <v>2</v>
      </c>
      <c r="I181" s="26">
        <v>1</v>
      </c>
      <c r="J181" s="25">
        <v>3</v>
      </c>
      <c r="K181" s="26">
        <v>1</v>
      </c>
      <c r="L181" s="26">
        <v>2</v>
      </c>
      <c r="M181" s="26">
        <v>1</v>
      </c>
      <c r="N181" s="25">
        <v>1</v>
      </c>
      <c r="O181" s="26">
        <v>1</v>
      </c>
      <c r="P181" s="26">
        <v>2</v>
      </c>
      <c r="Q181" s="26">
        <v>1</v>
      </c>
      <c r="R181" s="25">
        <v>1</v>
      </c>
      <c r="S181" s="26">
        <v>1</v>
      </c>
      <c r="T181" s="26">
        <v>2</v>
      </c>
      <c r="U181" s="26">
        <v>1</v>
      </c>
      <c r="V181" s="25">
        <v>2</v>
      </c>
      <c r="W181" s="26">
        <v>2</v>
      </c>
      <c r="X181" s="26">
        <v>1</v>
      </c>
      <c r="Y181" s="27">
        <v>1</v>
      </c>
      <c r="Z181" s="28"/>
      <c r="AA181" s="26"/>
      <c r="AB181" s="26"/>
      <c r="AC181" s="27"/>
      <c r="AD181" s="28">
        <v>1</v>
      </c>
      <c r="AE181" s="26">
        <v>2</v>
      </c>
      <c r="AF181" s="26">
        <v>2</v>
      </c>
      <c r="AG181" s="27">
        <v>1</v>
      </c>
      <c r="AH181" s="25"/>
      <c r="AI181" s="26"/>
      <c r="AJ181" s="26"/>
      <c r="AK181" s="108"/>
      <c r="AL181" s="25"/>
      <c r="AM181" s="26"/>
      <c r="AN181" s="26"/>
      <c r="AO181" s="29"/>
      <c r="AP181" s="107"/>
      <c r="AQ181" s="26"/>
      <c r="AR181" s="26"/>
      <c r="AS181" s="29"/>
      <c r="AT181" s="25"/>
      <c r="AU181" s="26"/>
      <c r="AV181" s="26"/>
      <c r="AW181" s="29"/>
      <c r="AX181" s="25"/>
      <c r="AY181" s="26"/>
      <c r="AZ181" s="26"/>
      <c r="BA181" s="29"/>
      <c r="BB181" s="25"/>
      <c r="BC181" s="26"/>
      <c r="BD181" s="26"/>
      <c r="BE181" s="108"/>
      <c r="BF181" s="4"/>
    </row>
    <row r="182" spans="1:58" ht="15" customHeight="1">
      <c r="A182" s="5" t="str">
        <f>2!A118</f>
        <v>Turm</v>
      </c>
      <c r="B182" s="107">
        <v>1</v>
      </c>
      <c r="C182" s="26">
        <v>1</v>
      </c>
      <c r="D182" s="26">
        <v>1</v>
      </c>
      <c r="E182" s="27">
        <v>1</v>
      </c>
      <c r="F182" s="25">
        <v>1</v>
      </c>
      <c r="G182" s="26">
        <v>1</v>
      </c>
      <c r="H182" s="26">
        <v>3</v>
      </c>
      <c r="I182" s="26">
        <v>1</v>
      </c>
      <c r="J182" s="25">
        <v>1</v>
      </c>
      <c r="K182" s="26">
        <v>1</v>
      </c>
      <c r="L182" s="26">
        <v>1</v>
      </c>
      <c r="M182" s="26">
        <v>1</v>
      </c>
      <c r="N182" s="25">
        <v>1</v>
      </c>
      <c r="O182" s="26">
        <v>2</v>
      </c>
      <c r="P182" s="26">
        <v>1</v>
      </c>
      <c r="Q182" s="26">
        <v>2</v>
      </c>
      <c r="R182" s="25">
        <v>1</v>
      </c>
      <c r="S182" s="26">
        <v>1</v>
      </c>
      <c r="T182" s="26">
        <v>1</v>
      </c>
      <c r="U182" s="26">
        <v>1</v>
      </c>
      <c r="V182" s="25">
        <v>1</v>
      </c>
      <c r="W182" s="26">
        <v>1</v>
      </c>
      <c r="X182" s="26">
        <v>1</v>
      </c>
      <c r="Y182" s="27">
        <v>1</v>
      </c>
      <c r="Z182" s="28"/>
      <c r="AA182" s="26"/>
      <c r="AB182" s="26"/>
      <c r="AC182" s="27"/>
      <c r="AD182" s="28">
        <v>1</v>
      </c>
      <c r="AE182" s="26">
        <v>1</v>
      </c>
      <c r="AF182" s="26">
        <v>1</v>
      </c>
      <c r="AG182" s="27">
        <v>1</v>
      </c>
      <c r="AH182" s="25"/>
      <c r="AI182" s="26"/>
      <c r="AJ182" s="26"/>
      <c r="AK182" s="108"/>
      <c r="AL182" s="25"/>
      <c r="AM182" s="26"/>
      <c r="AN182" s="26"/>
      <c r="AO182" s="29"/>
      <c r="AP182" s="107"/>
      <c r="AQ182" s="26"/>
      <c r="AR182" s="26"/>
      <c r="AS182" s="29"/>
      <c r="AT182" s="25"/>
      <c r="AU182" s="26"/>
      <c r="AV182" s="26"/>
      <c r="AW182" s="29"/>
      <c r="AX182" s="25"/>
      <c r="AY182" s="26"/>
      <c r="AZ182" s="26"/>
      <c r="BA182" s="29"/>
      <c r="BB182" s="25"/>
      <c r="BC182" s="26"/>
      <c r="BD182" s="26"/>
      <c r="BE182" s="108"/>
      <c r="BF182" s="4"/>
    </row>
    <row r="183" spans="1:58" ht="15" customHeight="1">
      <c r="A183" s="5" t="str">
        <f>2!A119</f>
        <v>Schrägkreis</v>
      </c>
      <c r="B183" s="107">
        <v>2</v>
      </c>
      <c r="C183" s="26">
        <v>3</v>
      </c>
      <c r="D183" s="26">
        <v>1</v>
      </c>
      <c r="E183" s="27">
        <v>2</v>
      </c>
      <c r="F183" s="25">
        <v>1</v>
      </c>
      <c r="G183" s="26">
        <v>1</v>
      </c>
      <c r="H183" s="26">
        <v>1</v>
      </c>
      <c r="I183" s="26">
        <v>1</v>
      </c>
      <c r="J183" s="25">
        <v>1</v>
      </c>
      <c r="K183" s="26">
        <v>2</v>
      </c>
      <c r="L183" s="26">
        <v>3</v>
      </c>
      <c r="M183" s="26">
        <v>3</v>
      </c>
      <c r="N183" s="25">
        <v>1</v>
      </c>
      <c r="O183" s="26">
        <v>2</v>
      </c>
      <c r="P183" s="26">
        <v>2</v>
      </c>
      <c r="Q183" s="26">
        <v>1</v>
      </c>
      <c r="R183" s="25">
        <v>1</v>
      </c>
      <c r="S183" s="26">
        <v>2</v>
      </c>
      <c r="T183" s="26">
        <v>1</v>
      </c>
      <c r="U183" s="26">
        <v>1</v>
      </c>
      <c r="V183" s="25">
        <v>1</v>
      </c>
      <c r="W183" s="26">
        <v>1</v>
      </c>
      <c r="X183" s="26">
        <v>1</v>
      </c>
      <c r="Y183" s="27">
        <v>1</v>
      </c>
      <c r="Z183" s="28"/>
      <c r="AA183" s="26"/>
      <c r="AB183" s="26"/>
      <c r="AC183" s="27"/>
      <c r="AD183" s="28">
        <v>1</v>
      </c>
      <c r="AE183" s="26">
        <v>2</v>
      </c>
      <c r="AF183" s="26">
        <v>1</v>
      </c>
      <c r="AG183" s="27">
        <v>1</v>
      </c>
      <c r="AH183" s="25"/>
      <c r="AI183" s="26"/>
      <c r="AJ183" s="26"/>
      <c r="AK183" s="108"/>
      <c r="AL183" s="25"/>
      <c r="AM183" s="26"/>
      <c r="AN183" s="26"/>
      <c r="AO183" s="29"/>
      <c r="AP183" s="107"/>
      <c r="AQ183" s="26"/>
      <c r="AR183" s="26"/>
      <c r="AS183" s="29"/>
      <c r="AT183" s="25"/>
      <c r="AU183" s="26"/>
      <c r="AV183" s="26"/>
      <c r="AW183" s="29"/>
      <c r="AX183" s="25"/>
      <c r="AY183" s="26"/>
      <c r="AZ183" s="26"/>
      <c r="BA183" s="29"/>
      <c r="BB183" s="25"/>
      <c r="BC183" s="26"/>
      <c r="BD183" s="26"/>
      <c r="BE183" s="108"/>
      <c r="BF183" s="4"/>
    </row>
    <row r="184" spans="1:58" ht="15" customHeight="1">
      <c r="A184" s="5" t="str">
        <f>2!A120</f>
        <v>Salto</v>
      </c>
      <c r="B184" s="107">
        <v>2</v>
      </c>
      <c r="C184" s="26">
        <v>2</v>
      </c>
      <c r="D184" s="26">
        <v>2</v>
      </c>
      <c r="E184" s="27">
        <v>2</v>
      </c>
      <c r="F184" s="25">
        <v>1</v>
      </c>
      <c r="G184" s="26">
        <v>1</v>
      </c>
      <c r="H184" s="26">
        <v>1</v>
      </c>
      <c r="I184" s="26">
        <v>2</v>
      </c>
      <c r="J184" s="25">
        <v>1</v>
      </c>
      <c r="K184" s="26">
        <v>2</v>
      </c>
      <c r="L184" s="26">
        <v>2</v>
      </c>
      <c r="M184" s="26">
        <v>2</v>
      </c>
      <c r="N184" s="25">
        <v>2</v>
      </c>
      <c r="O184" s="26">
        <v>2</v>
      </c>
      <c r="P184" s="26">
        <v>1</v>
      </c>
      <c r="Q184" s="26">
        <v>2</v>
      </c>
      <c r="R184" s="25">
        <v>2</v>
      </c>
      <c r="S184" s="26">
        <v>2</v>
      </c>
      <c r="T184" s="26">
        <v>1</v>
      </c>
      <c r="U184" s="26">
        <v>1</v>
      </c>
      <c r="V184" s="25">
        <v>1</v>
      </c>
      <c r="W184" s="26">
        <v>1</v>
      </c>
      <c r="X184" s="26">
        <v>2</v>
      </c>
      <c r="Y184" s="27">
        <v>1</v>
      </c>
      <c r="Z184" s="28"/>
      <c r="AA184" s="26"/>
      <c r="AB184" s="26"/>
      <c r="AC184" s="27"/>
      <c r="AD184" s="28">
        <v>1</v>
      </c>
      <c r="AE184" s="26">
        <v>1</v>
      </c>
      <c r="AF184" s="26">
        <v>2</v>
      </c>
      <c r="AG184" s="27">
        <v>2</v>
      </c>
      <c r="AH184" s="25"/>
      <c r="AI184" s="26"/>
      <c r="AJ184" s="26"/>
      <c r="AK184" s="108"/>
      <c r="AL184" s="25"/>
      <c r="AM184" s="26"/>
      <c r="AN184" s="26"/>
      <c r="AO184" s="29"/>
      <c r="AP184" s="107"/>
      <c r="AQ184" s="26"/>
      <c r="AR184" s="26"/>
      <c r="AS184" s="29"/>
      <c r="AT184" s="25"/>
      <c r="AU184" s="26"/>
      <c r="AV184" s="26"/>
      <c r="AW184" s="29"/>
      <c r="AX184" s="25"/>
      <c r="AY184" s="26"/>
      <c r="AZ184" s="26"/>
      <c r="BA184" s="29"/>
      <c r="BB184" s="25"/>
      <c r="BC184" s="26"/>
      <c r="BD184" s="26"/>
      <c r="BE184" s="108"/>
      <c r="BF184" s="4"/>
    </row>
    <row r="185" spans="1:58" ht="15" customHeight="1" thickBot="1">
      <c r="A185" s="5" t="str">
        <f>2!A121</f>
        <v>Labyrinth</v>
      </c>
      <c r="B185" s="137">
        <v>1</v>
      </c>
      <c r="C185" s="110">
        <v>6</v>
      </c>
      <c r="D185" s="110">
        <v>1</v>
      </c>
      <c r="E185" s="111">
        <v>2</v>
      </c>
      <c r="F185" s="109">
        <v>1</v>
      </c>
      <c r="G185" s="110">
        <v>1</v>
      </c>
      <c r="H185" s="110">
        <v>1</v>
      </c>
      <c r="I185" s="110">
        <v>3</v>
      </c>
      <c r="J185" s="109">
        <v>4</v>
      </c>
      <c r="K185" s="110">
        <v>3</v>
      </c>
      <c r="L185" s="110">
        <v>3</v>
      </c>
      <c r="M185" s="110">
        <v>1</v>
      </c>
      <c r="N185" s="109">
        <v>1</v>
      </c>
      <c r="O185" s="110">
        <v>1</v>
      </c>
      <c r="P185" s="110">
        <v>1</v>
      </c>
      <c r="Q185" s="110">
        <v>1</v>
      </c>
      <c r="R185" s="109">
        <v>1</v>
      </c>
      <c r="S185" s="110">
        <v>1</v>
      </c>
      <c r="T185" s="110">
        <v>1</v>
      </c>
      <c r="U185" s="110">
        <v>1</v>
      </c>
      <c r="V185" s="109">
        <v>1</v>
      </c>
      <c r="W185" s="110">
        <v>1</v>
      </c>
      <c r="X185" s="110">
        <v>1</v>
      </c>
      <c r="Y185" s="111">
        <v>1</v>
      </c>
      <c r="Z185" s="158"/>
      <c r="AA185" s="110"/>
      <c r="AB185" s="110"/>
      <c r="AC185" s="111"/>
      <c r="AD185" s="158">
        <v>1</v>
      </c>
      <c r="AE185" s="110">
        <v>1</v>
      </c>
      <c r="AF185" s="110">
        <v>1</v>
      </c>
      <c r="AG185" s="111">
        <v>1</v>
      </c>
      <c r="AH185" s="109"/>
      <c r="AI185" s="110"/>
      <c r="AJ185" s="110"/>
      <c r="AK185" s="112"/>
      <c r="AL185" s="109"/>
      <c r="AM185" s="110"/>
      <c r="AN185" s="110"/>
      <c r="AO185" s="138"/>
      <c r="AP185" s="137"/>
      <c r="AQ185" s="110"/>
      <c r="AR185" s="110"/>
      <c r="AS185" s="138"/>
      <c r="AT185" s="109"/>
      <c r="AU185" s="110"/>
      <c r="AV185" s="110"/>
      <c r="AW185" s="138"/>
      <c r="AX185" s="109"/>
      <c r="AY185" s="110"/>
      <c r="AZ185" s="110"/>
      <c r="BA185" s="138"/>
      <c r="BB185" s="109"/>
      <c r="BC185" s="110"/>
      <c r="BD185" s="110"/>
      <c r="BE185" s="112"/>
      <c r="BF185" s="245"/>
    </row>
    <row r="186" spans="1:58" ht="15" customHeight="1">
      <c r="A186" s="3"/>
      <c r="B186" s="106">
        <f aca="true" t="shared" si="7" ref="B186:BE186">SUM(B168:B185)</f>
        <v>26</v>
      </c>
      <c r="C186" s="106">
        <f t="shared" si="7"/>
        <v>32</v>
      </c>
      <c r="D186" s="106">
        <f t="shared" si="7"/>
        <v>23</v>
      </c>
      <c r="E186" s="106">
        <f t="shared" si="7"/>
        <v>25</v>
      </c>
      <c r="F186" s="106">
        <f t="shared" si="7"/>
        <v>22</v>
      </c>
      <c r="G186" s="106">
        <f t="shared" si="7"/>
        <v>21</v>
      </c>
      <c r="H186" s="106">
        <f t="shared" si="7"/>
        <v>25</v>
      </c>
      <c r="I186" s="106">
        <f t="shared" si="7"/>
        <v>25</v>
      </c>
      <c r="J186" s="106">
        <f t="shared" si="7"/>
        <v>28</v>
      </c>
      <c r="K186" s="106">
        <f t="shared" si="7"/>
        <v>29</v>
      </c>
      <c r="L186" s="106">
        <f t="shared" si="7"/>
        <v>29</v>
      </c>
      <c r="M186" s="106">
        <f t="shared" si="7"/>
        <v>24</v>
      </c>
      <c r="N186" s="106">
        <f t="shared" si="7"/>
        <v>26</v>
      </c>
      <c r="O186" s="106">
        <f t="shared" si="7"/>
        <v>26</v>
      </c>
      <c r="P186" s="106">
        <f t="shared" si="7"/>
        <v>27</v>
      </c>
      <c r="Q186" s="106">
        <f t="shared" si="7"/>
        <v>29</v>
      </c>
      <c r="R186" s="106">
        <f t="shared" si="7"/>
        <v>25</v>
      </c>
      <c r="S186" s="106">
        <f t="shared" si="7"/>
        <v>30</v>
      </c>
      <c r="T186" s="106">
        <f t="shared" si="7"/>
        <v>25</v>
      </c>
      <c r="U186" s="106">
        <f t="shared" si="7"/>
        <v>22</v>
      </c>
      <c r="V186" s="106">
        <f t="shared" si="7"/>
        <v>24</v>
      </c>
      <c r="W186" s="106">
        <f t="shared" si="7"/>
        <v>24</v>
      </c>
      <c r="X186" s="106">
        <f t="shared" si="7"/>
        <v>24</v>
      </c>
      <c r="Y186" s="106">
        <f t="shared" si="7"/>
        <v>22</v>
      </c>
      <c r="Z186" s="106">
        <f t="shared" si="7"/>
        <v>0</v>
      </c>
      <c r="AA186" s="106">
        <f t="shared" si="7"/>
        <v>0</v>
      </c>
      <c r="AB186" s="106">
        <f t="shared" si="7"/>
        <v>0</v>
      </c>
      <c r="AC186" s="106">
        <f t="shared" si="7"/>
        <v>0</v>
      </c>
      <c r="AD186" s="106">
        <f t="shared" si="7"/>
        <v>38</v>
      </c>
      <c r="AE186" s="106">
        <f t="shared" si="7"/>
        <v>28</v>
      </c>
      <c r="AF186" s="106">
        <f t="shared" si="7"/>
        <v>25</v>
      </c>
      <c r="AG186" s="106">
        <f t="shared" si="7"/>
        <v>22</v>
      </c>
      <c r="AH186" s="106">
        <f t="shared" si="7"/>
        <v>0</v>
      </c>
      <c r="AI186" s="106">
        <f t="shared" si="7"/>
        <v>0</v>
      </c>
      <c r="AJ186" s="106">
        <f t="shared" si="7"/>
        <v>0</v>
      </c>
      <c r="AK186" s="106">
        <f t="shared" si="7"/>
        <v>0</v>
      </c>
      <c r="AL186" s="106">
        <f t="shared" si="7"/>
        <v>0</v>
      </c>
      <c r="AM186" s="106">
        <f t="shared" si="7"/>
        <v>0</v>
      </c>
      <c r="AN186" s="106">
        <f t="shared" si="7"/>
        <v>0</v>
      </c>
      <c r="AO186" s="106">
        <f t="shared" si="7"/>
        <v>0</v>
      </c>
      <c r="AP186" s="106">
        <f t="shared" si="7"/>
        <v>0</v>
      </c>
      <c r="AQ186" s="106">
        <f t="shared" si="7"/>
        <v>0</v>
      </c>
      <c r="AR186" s="106">
        <f t="shared" si="7"/>
        <v>0</v>
      </c>
      <c r="AS186" s="106">
        <f t="shared" si="7"/>
        <v>0</v>
      </c>
      <c r="AT186" s="106">
        <f t="shared" si="7"/>
        <v>0</v>
      </c>
      <c r="AU186" s="106">
        <f t="shared" si="7"/>
        <v>0</v>
      </c>
      <c r="AV186" s="106">
        <f t="shared" si="7"/>
        <v>0</v>
      </c>
      <c r="AW186" s="106">
        <f t="shared" si="7"/>
        <v>0</v>
      </c>
      <c r="AX186" s="106">
        <f t="shared" si="7"/>
        <v>0</v>
      </c>
      <c r="AY186" s="106">
        <f t="shared" si="7"/>
        <v>0</v>
      </c>
      <c r="AZ186" s="106">
        <f t="shared" si="7"/>
        <v>0</v>
      </c>
      <c r="BA186" s="106">
        <f t="shared" si="7"/>
        <v>0</v>
      </c>
      <c r="BB186" s="106">
        <f t="shared" si="7"/>
        <v>0</v>
      </c>
      <c r="BC186" s="106">
        <f t="shared" si="7"/>
        <v>0</v>
      </c>
      <c r="BD186" s="106">
        <f t="shared" si="7"/>
        <v>0</v>
      </c>
      <c r="BE186" s="106">
        <f t="shared" si="7"/>
        <v>0</v>
      </c>
      <c r="BF186" s="4"/>
    </row>
    <row r="187" spans="1:58" ht="15" customHeight="1">
      <c r="A187" s="3"/>
      <c r="B187" s="7"/>
      <c r="C187" s="8">
        <f>SUM(B186:E186)</f>
        <v>106</v>
      </c>
      <c r="D187" s="8"/>
      <c r="E187" s="9"/>
      <c r="F187" s="7"/>
      <c r="G187" s="8">
        <f>SUM(F186:I186)</f>
        <v>93</v>
      </c>
      <c r="H187" s="8"/>
      <c r="I187" s="9"/>
      <c r="J187" s="7"/>
      <c r="K187" s="8">
        <f>SUM(J186:M186)</f>
        <v>110</v>
      </c>
      <c r="L187" s="8"/>
      <c r="M187" s="9"/>
      <c r="N187" s="7"/>
      <c r="O187" s="8">
        <f>SUM(N186:Q186)</f>
        <v>108</v>
      </c>
      <c r="P187" s="8"/>
      <c r="Q187" s="9"/>
      <c r="R187" s="7"/>
      <c r="S187" s="8">
        <f>SUM(R186:U186)</f>
        <v>102</v>
      </c>
      <c r="T187" s="8"/>
      <c r="U187" s="9"/>
      <c r="V187" s="7"/>
      <c r="W187" s="8">
        <f>SUM(V186:Y186)</f>
        <v>94</v>
      </c>
      <c r="X187" s="8"/>
      <c r="Y187" s="9"/>
      <c r="Z187" s="7"/>
      <c r="AA187" s="8">
        <f>SUM(Z186:AC186)</f>
        <v>0</v>
      </c>
      <c r="AB187" s="8"/>
      <c r="AC187" s="9"/>
      <c r="AD187" s="7"/>
      <c r="AE187" s="8">
        <f>SUM(AD186:AG186)</f>
        <v>113</v>
      </c>
      <c r="AF187" s="8"/>
      <c r="AG187" s="9"/>
      <c r="AH187" s="7"/>
      <c r="AI187" s="8">
        <f>SUM(AH186:AK186)</f>
        <v>0</v>
      </c>
      <c r="AJ187" s="8"/>
      <c r="AK187" s="9"/>
      <c r="AL187" s="7"/>
      <c r="AM187" s="8">
        <f>SUM(AL186:AO186)</f>
        <v>0</v>
      </c>
      <c r="AN187" s="8"/>
      <c r="AO187" s="9"/>
      <c r="AP187" s="7"/>
      <c r="AQ187" s="8">
        <f>SUM(AP186:AS186)</f>
        <v>0</v>
      </c>
      <c r="AR187" s="8"/>
      <c r="AS187" s="9"/>
      <c r="AT187" s="7"/>
      <c r="AU187" s="8">
        <f>SUM(AT186:AW186)</f>
        <v>0</v>
      </c>
      <c r="AV187" s="8"/>
      <c r="AW187" s="9"/>
      <c r="AX187" s="7"/>
      <c r="AY187" s="8">
        <f>SUM(AX186:BA186)</f>
        <v>0</v>
      </c>
      <c r="AZ187" s="8"/>
      <c r="BA187" s="9"/>
      <c r="BB187" s="7"/>
      <c r="BC187" s="8">
        <f>SUM(BB186:BE186)</f>
        <v>0</v>
      </c>
      <c r="BD187" s="8"/>
      <c r="BE187" s="9"/>
      <c r="BF187" s="4"/>
    </row>
    <row r="188" spans="1:58" ht="15" customHeight="1" thickBot="1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4"/>
    </row>
    <row r="189" spans="1:58" ht="15" customHeight="1">
      <c r="A189" s="12">
        <f>SUM(B168:AC185)</f>
        <v>613</v>
      </c>
      <c r="B189" s="13" t="s">
        <v>1</v>
      </c>
      <c r="C189" s="13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4"/>
    </row>
    <row r="190" spans="1:58" ht="15" customHeight="1" thickBot="1">
      <c r="A190" s="14">
        <f>A189/(6*'Info Turnier'!B2)</f>
        <v>25.541666666666668</v>
      </c>
      <c r="B190" s="15" t="s">
        <v>0</v>
      </c>
      <c r="C190" s="15"/>
      <c r="D190" s="16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4"/>
    </row>
    <row r="191" spans="1:58" ht="15" customHeight="1" thickBot="1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6"/>
    </row>
    <row r="192" ht="15" customHeight="1" thickBot="1"/>
    <row r="193" spans="1:58" ht="24" customHeight="1" thickBot="1">
      <c r="A193" s="236" t="s">
        <v>137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23"/>
    </row>
    <row r="194" spans="1:58" ht="15" customHeight="1" thickBot="1">
      <c r="A194" s="159"/>
      <c r="B194" s="142" t="s">
        <v>33</v>
      </c>
      <c r="C194" s="143"/>
      <c r="D194" s="143"/>
      <c r="E194" s="249">
        <v>0</v>
      </c>
      <c r="F194" s="142" t="s">
        <v>34</v>
      </c>
      <c r="G194" s="143"/>
      <c r="H194" s="143"/>
      <c r="I194" s="249">
        <v>0</v>
      </c>
      <c r="J194" s="143" t="s">
        <v>35</v>
      </c>
      <c r="K194" s="143"/>
      <c r="L194" s="143"/>
      <c r="M194" s="249">
        <v>0</v>
      </c>
      <c r="N194" s="143" t="s">
        <v>36</v>
      </c>
      <c r="O194" s="143"/>
      <c r="P194" s="143"/>
      <c r="Q194" s="249">
        <v>0</v>
      </c>
      <c r="R194" s="143" t="s">
        <v>37</v>
      </c>
      <c r="S194" s="143"/>
      <c r="T194" s="143"/>
      <c r="U194" s="249">
        <v>0</v>
      </c>
      <c r="V194" s="143" t="s">
        <v>38</v>
      </c>
      <c r="W194" s="143"/>
      <c r="X194" s="143"/>
      <c r="Y194" s="249">
        <v>0</v>
      </c>
      <c r="Z194" s="143" t="s">
        <v>138</v>
      </c>
      <c r="AA194" s="143"/>
      <c r="AB194" s="143"/>
      <c r="AC194" s="372">
        <v>0</v>
      </c>
      <c r="AD194" s="143" t="s">
        <v>40</v>
      </c>
      <c r="AE194" s="143"/>
      <c r="AF194" s="143"/>
      <c r="AG194" s="372">
        <v>0</v>
      </c>
      <c r="AH194" s="143" t="s">
        <v>177</v>
      </c>
      <c r="AI194" s="143"/>
      <c r="AJ194" s="143"/>
      <c r="AK194" s="372">
        <v>0</v>
      </c>
      <c r="AL194" s="143" t="s">
        <v>99</v>
      </c>
      <c r="AM194" s="143"/>
      <c r="AN194" s="143"/>
      <c r="AO194" s="372">
        <v>0</v>
      </c>
      <c r="AP194" s="143" t="s">
        <v>100</v>
      </c>
      <c r="AQ194" s="143"/>
      <c r="AR194" s="143"/>
      <c r="AS194" s="372">
        <v>0</v>
      </c>
      <c r="AT194" s="143" t="s">
        <v>101</v>
      </c>
      <c r="AU194" s="143"/>
      <c r="AV194" s="143"/>
      <c r="AW194" s="372">
        <v>0</v>
      </c>
      <c r="AX194" s="143" t="s">
        <v>139</v>
      </c>
      <c r="AY194" s="143"/>
      <c r="AZ194" s="143"/>
      <c r="BA194" s="372">
        <v>0</v>
      </c>
      <c r="BB194" s="244" t="s">
        <v>140</v>
      </c>
      <c r="BC194" s="143"/>
      <c r="BD194" s="143"/>
      <c r="BE194" s="249">
        <v>0</v>
      </c>
      <c r="BF194" s="4"/>
    </row>
    <row r="195" spans="1:58" ht="15" customHeight="1">
      <c r="A195" s="144" t="s">
        <v>29</v>
      </c>
      <c r="B195" s="237"/>
      <c r="C195" s="139"/>
      <c r="D195" s="139"/>
      <c r="E195" s="140"/>
      <c r="F195" s="238"/>
      <c r="G195" s="139"/>
      <c r="H195" s="139"/>
      <c r="I195" s="140"/>
      <c r="J195" s="238"/>
      <c r="K195" s="139"/>
      <c r="L195" s="139"/>
      <c r="M195" s="140"/>
      <c r="N195" s="238"/>
      <c r="O195" s="139"/>
      <c r="P195" s="139"/>
      <c r="Q195" s="140"/>
      <c r="R195" s="238"/>
      <c r="S195" s="139"/>
      <c r="T195" s="139"/>
      <c r="U195" s="140"/>
      <c r="V195" s="238"/>
      <c r="W195" s="139"/>
      <c r="X195" s="139"/>
      <c r="Y195" s="247"/>
      <c r="Z195" s="139"/>
      <c r="AA195" s="139"/>
      <c r="AB195" s="139"/>
      <c r="AC195" s="140"/>
      <c r="AD195" s="139"/>
      <c r="AE195" s="139"/>
      <c r="AF195" s="139"/>
      <c r="AG195" s="140"/>
      <c r="AH195" s="139"/>
      <c r="AI195" s="139"/>
      <c r="AJ195" s="139"/>
      <c r="AK195" s="140"/>
      <c r="AL195" s="139"/>
      <c r="AM195" s="139"/>
      <c r="AN195" s="139"/>
      <c r="AO195" s="139"/>
      <c r="AP195" s="238"/>
      <c r="AQ195" s="139"/>
      <c r="AR195" s="139"/>
      <c r="AS195" s="139"/>
      <c r="AT195" s="238"/>
      <c r="AU195" s="139"/>
      <c r="AV195" s="139"/>
      <c r="AW195" s="139"/>
      <c r="AX195" s="238"/>
      <c r="AY195" s="139"/>
      <c r="AZ195" s="139"/>
      <c r="BA195" s="139"/>
      <c r="BB195" s="238"/>
      <c r="BC195" s="139"/>
      <c r="BD195" s="139"/>
      <c r="BE195" s="141"/>
      <c r="BF195" s="4"/>
    </row>
    <row r="196" spans="1:58" ht="15" customHeight="1" hidden="1">
      <c r="A196" s="145" t="s">
        <v>22</v>
      </c>
      <c r="B196" s="131">
        <f>IF(B195,IF(VLOOKUP(B195,'Info Spieler'!$A$2:$H$96,2)=0,"",VLOOKUP(B195,'Info Spieler'!$A$2:$H$96,2)),"")</f>
      </c>
      <c r="C196" s="132"/>
      <c r="D196" s="132"/>
      <c r="E196" s="133"/>
      <c r="F196" s="134">
        <f>IF(F195,IF(VLOOKUP(F195,'Info Spieler'!$A$2:$H$135,2)=0,"",VLOOKUP(F195,'Info Spieler'!$A$2:$H$96,2)),"")</f>
      </c>
      <c r="G196" s="132"/>
      <c r="H196" s="132"/>
      <c r="I196" s="133"/>
      <c r="J196" s="134">
        <f>IF(J195,IF(VLOOKUP(J195,'Info Spieler'!$A$2:$H$135,2)=0,"",VLOOKUP(J195,'Info Spieler'!$A$2:$H$96,2)),"")</f>
      </c>
      <c r="K196" s="132"/>
      <c r="L196" s="132"/>
      <c r="M196" s="133"/>
      <c r="N196" s="134">
        <f>IF(N195,IF(VLOOKUP(N195,'Info Spieler'!$A$2:$H$135,2)=0,"",VLOOKUP(N195,'Info Spieler'!$A$2:$H$96,2)),"")</f>
      </c>
      <c r="O196" s="132"/>
      <c r="P196" s="132"/>
      <c r="Q196" s="133"/>
      <c r="R196" s="134">
        <f>IF(R195,IF(VLOOKUP(R195,'Info Spieler'!$A$2:$H$135,2)=0,"",VLOOKUP(R195,'Info Spieler'!$A$2:$H$96,2)),"")</f>
      </c>
      <c r="S196" s="132"/>
      <c r="T196" s="132"/>
      <c r="U196" s="133"/>
      <c r="V196" s="134">
        <f>IF(V195,IF(VLOOKUP(V195,'Info Spieler'!$A$2:$H$135,2)=0,"",VLOOKUP(V195,'Info Spieler'!$A$2:$H$96,2)),"")</f>
      </c>
      <c r="W196" s="132"/>
      <c r="X196" s="132"/>
      <c r="Y196" s="133"/>
      <c r="Z196" s="136">
        <f>IF(Z195,IF(VLOOKUP(Z195,'Info Spieler'!$A$2:$H$135,2)=0,"",VLOOKUP(Z195,'Info Spieler'!$A$2:$H$96,2)),"")</f>
      </c>
      <c r="AA196" s="132"/>
      <c r="AB196" s="132"/>
      <c r="AC196" s="133"/>
      <c r="AD196" s="136">
        <f>IF(AD195,IF(VLOOKUP(AD195,'Info Spieler'!$A$2:$H$135,2)=0,"",VLOOKUP(AD195,'Info Spieler'!$A$2:$H$96,2)),"")</f>
      </c>
      <c r="AE196" s="132"/>
      <c r="AF196" s="132"/>
      <c r="AG196" s="133"/>
      <c r="AH196" s="136">
        <f>IF(AH195,IF(VLOOKUP(AH195,'Info Spieler'!$A$2:$H$135,2)=0,"",VLOOKUP(AH195,'Info Spieler'!$A$2:$H$96,2)),"")</f>
      </c>
      <c r="AI196" s="132"/>
      <c r="AJ196" s="132"/>
      <c r="AK196" s="133"/>
      <c r="AL196" s="136">
        <f>IF(AL195,IF(VLOOKUP(AL195,'Info Spieler'!$A$2:$H$135,2)=0,"",VLOOKUP(AL195,'Info Spieler'!$A$2:$H$96,2)),"")</f>
      </c>
      <c r="AM196" s="132"/>
      <c r="AN196" s="132"/>
      <c r="AO196" s="132"/>
      <c r="AP196" s="134">
        <f>IF(AP195,IF(VLOOKUP(AP195,'Info Spieler'!$A$2:$H$135,2)=0,"",VLOOKUP(AP195,'Info Spieler'!$A$2:$H$96,2)),"")</f>
      </c>
      <c r="AQ196" s="132"/>
      <c r="AR196" s="132"/>
      <c r="AS196" s="132"/>
      <c r="AT196" s="134">
        <f>IF(AT195,IF(VLOOKUP(AT195,'Info Spieler'!$A$2:$H$135,2)=0,"",VLOOKUP(AT195,'Info Spieler'!$A$2:$H$96,2)),"")</f>
      </c>
      <c r="AU196" s="132"/>
      <c r="AV196" s="132"/>
      <c r="AW196" s="132"/>
      <c r="AX196" s="134">
        <f>IF(AX195,IF(VLOOKUP(AX195,'Info Spieler'!$A$2:$H$135,2)=0,"",VLOOKUP(AX195,'Info Spieler'!$A$2:$H$96,2)),"")</f>
      </c>
      <c r="AY196" s="132"/>
      <c r="AZ196" s="132"/>
      <c r="BA196" s="132"/>
      <c r="BB196" s="134">
        <f>IF(BB195,IF(VLOOKUP(BB195,'Info Spieler'!$A$2:$H$135,2)=0,"",VLOOKUP(BB195,'Info Spieler'!$A$2:$H$96,2)),"")</f>
      </c>
      <c r="BC196" s="132"/>
      <c r="BD196" s="132"/>
      <c r="BE196" s="135"/>
      <c r="BF196" s="4"/>
    </row>
    <row r="197" spans="1:58" ht="15" customHeight="1" thickBot="1">
      <c r="A197" s="145" t="s">
        <v>28</v>
      </c>
      <c r="B197" s="128">
        <f>IF(B195,IF(VLOOKUP(B195,'Info Spieler'!$A$2:$H$96,7)=0,"",VLOOKUP(B195,'Info Spieler'!$A$2:$H$96,7)),"")</f>
      </c>
      <c r="C197" s="124"/>
      <c r="D197" s="125"/>
      <c r="E197" s="126"/>
      <c r="F197" s="130">
        <f>IF(F195,IF(VLOOKUP(F195,'Info Spieler'!$A$2:$H$96,7)=0,"",VLOOKUP(F195,'Info Spieler'!$A$2:$H$96,7)),"")</f>
      </c>
      <c r="G197" s="124"/>
      <c r="H197" s="125"/>
      <c r="I197" s="126"/>
      <c r="J197" s="130">
        <f>IF(J195,IF(VLOOKUP(J195,'Info Spieler'!$A$2:$H$96,7)=0,"",VLOOKUP(J195,'Info Spieler'!$A$2:$H$96,7)),"")</f>
      </c>
      <c r="K197" s="124"/>
      <c r="L197" s="125"/>
      <c r="M197" s="126"/>
      <c r="N197" s="130">
        <f>IF(N195,IF(VLOOKUP(N195,'Info Spieler'!$A$2:$H$96,7)=0,"",VLOOKUP(N195,'Info Spieler'!$A$2:$H$96,7)),"")</f>
      </c>
      <c r="O197" s="124"/>
      <c r="P197" s="125"/>
      <c r="Q197" s="126"/>
      <c r="R197" s="130">
        <f>IF(R195,IF(VLOOKUP(R195,'Info Spieler'!$A$2:$H$96,7)=0,"",VLOOKUP(R195,'Info Spieler'!$A$2:$H$96,7)),"")</f>
      </c>
      <c r="S197" s="124"/>
      <c r="T197" s="125"/>
      <c r="U197" s="126"/>
      <c r="V197" s="130">
        <f>IF(V195,IF(VLOOKUP(V195,'Info Spieler'!$A$2:$H$96,7)=0,"",VLOOKUP(V195,'Info Spieler'!$A$2:$H$96,7)),"")</f>
      </c>
      <c r="W197" s="124"/>
      <c r="X197" s="125"/>
      <c r="Y197" s="126"/>
      <c r="Z197" s="129">
        <f>IF(Z195,IF(VLOOKUP(Z195,'Info Spieler'!$A$2:$H$96,7)=0,"",VLOOKUP(Z195,'Info Spieler'!$A$2:$H$96,7)),"")</f>
      </c>
      <c r="AA197" s="124"/>
      <c r="AB197" s="125"/>
      <c r="AC197" s="126"/>
      <c r="AD197" s="129">
        <f>IF(AD195,IF(VLOOKUP(AD195,'Info Spieler'!$A$2:$H$96,7)=0,"",VLOOKUP(AD195,'Info Spieler'!$A$2:$H$96,7)),"")</f>
      </c>
      <c r="AE197" s="124"/>
      <c r="AF197" s="125"/>
      <c r="AG197" s="126"/>
      <c r="AH197" s="129">
        <f>IF(AH195,IF(VLOOKUP(AH195,'Info Spieler'!$A$2:$H$96,7)=0,"",VLOOKUP(AH195,'Info Spieler'!$A$2:$H$96,7)),"")</f>
      </c>
      <c r="AI197" s="124"/>
      <c r="AJ197" s="125"/>
      <c r="AK197" s="126"/>
      <c r="AL197" s="129">
        <f>IF(AL195,IF(VLOOKUP(AL195,'Info Spieler'!$A$2:$H$96,7)=0,"",VLOOKUP(AL195,'Info Spieler'!$A$2:$H$96,7)),"")</f>
      </c>
      <c r="AM197" s="124"/>
      <c r="AN197" s="125"/>
      <c r="AO197" s="125"/>
      <c r="AP197" s="130">
        <f>IF(AP195,IF(VLOOKUP(AP195,'Info Spieler'!$A$2:$H$96,7)=0,"",VLOOKUP(AP195,'Info Spieler'!$A$2:$H$96,7)),"")</f>
      </c>
      <c r="AQ197" s="124"/>
      <c r="AR197" s="125"/>
      <c r="AS197" s="125"/>
      <c r="AT197" s="130">
        <f>IF(AT195,IF(VLOOKUP(AT195,'Info Spieler'!$A$2:$H$96,7)=0,"",VLOOKUP(AT195,'Info Spieler'!$A$2:$H$96,7)),"")</f>
      </c>
      <c r="AU197" s="124"/>
      <c r="AV197" s="125"/>
      <c r="AW197" s="125"/>
      <c r="AX197" s="130">
        <f>IF(AX195,IF(VLOOKUP(AX195,'Info Spieler'!$A$2:$H$96,7)=0,"",VLOOKUP(AX195,'Info Spieler'!$A$2:$H$96,7)),"")</f>
      </c>
      <c r="AY197" s="124"/>
      <c r="AZ197" s="125"/>
      <c r="BA197" s="125"/>
      <c r="BB197" s="130">
        <f>IF(BB195,IF(VLOOKUP(BB195,'Info Spieler'!$A$2:$H$96,7)=0,"",VLOOKUP(BB195,'Info Spieler'!$A$2:$H$96,7)),"")</f>
      </c>
      <c r="BC197" s="124"/>
      <c r="BD197" s="125"/>
      <c r="BE197" s="127"/>
      <c r="BF197" s="4"/>
    </row>
    <row r="198" spans="1:58" ht="15" customHeight="1" hidden="1" thickBot="1">
      <c r="A198" s="146" t="s">
        <v>27</v>
      </c>
      <c r="B198" s="147">
        <f>IF(B195,IF(VLOOKUP(B195,'Info Spieler'!$A$2:$H$96,5)=0,"",VLOOKUP(B195,'Info Spieler'!$A$2:$H$96,5)),"")</f>
      </c>
      <c r="C198" s="148"/>
      <c r="D198" s="149"/>
      <c r="E198" s="150"/>
      <c r="F198" s="151">
        <f>IF(F195,IF(VLOOKUP(F195,'Info Spieler'!$A$2:$H$96,5)=0,"",VLOOKUP(F195,'Info Spieler'!$A$2:$H$96,5)),"")</f>
      </c>
      <c r="G198" s="148"/>
      <c r="H198" s="149"/>
      <c r="I198" s="150"/>
      <c r="J198" s="151">
        <f>IF(J195,IF(VLOOKUP(J195,'Info Spieler'!$A$2:$H$96,5)=0,"",VLOOKUP(J195,'Info Spieler'!$A$2:$H$96,5)),"")</f>
      </c>
      <c r="K198" s="148"/>
      <c r="L198" s="149"/>
      <c r="M198" s="150"/>
      <c r="N198" s="151">
        <f>IF(N195,IF(VLOOKUP(N195,'Info Spieler'!$A$2:$H$96,5)=0,"",VLOOKUP(N195,'Info Spieler'!$A$2:$H$96,5)),"")</f>
      </c>
      <c r="O198" s="148"/>
      <c r="P198" s="149"/>
      <c r="Q198" s="150"/>
      <c r="R198" s="151">
        <f>IF(R195,IF(VLOOKUP(R195,'Info Spieler'!$A$2:$H$96,5)=0,"",VLOOKUP(R195,'Info Spieler'!$A$2:$H$96,5)),"")</f>
      </c>
      <c r="S198" s="148"/>
      <c r="T198" s="149"/>
      <c r="U198" s="150"/>
      <c r="V198" s="151">
        <f>IF(V195,IF(VLOOKUP(V195,'Info Spieler'!$A$2:$H$96,5)=0,"",VLOOKUP(V195,'Info Spieler'!$A$2:$H$96,5)),"")</f>
      </c>
      <c r="W198" s="148"/>
      <c r="X198" s="149"/>
      <c r="Y198" s="150"/>
      <c r="Z198" s="149">
        <f>IF(Z195,IF(VLOOKUP(Z195,'Info Spieler'!$A$2:$H$96,5)=0,"",VLOOKUP(Z195,'Info Spieler'!$A$2:$H$96,5)),"")</f>
      </c>
      <c r="AA198" s="148"/>
      <c r="AB198" s="149"/>
      <c r="AC198" s="303"/>
      <c r="AD198" s="149">
        <f>IF(AD195,IF(VLOOKUP(AD195,'Info Spieler'!$A$2:$H$96,5)=0,"",VLOOKUP(AD195,'Info Spieler'!$A$2:$H$96,5)),"")</f>
      </c>
      <c r="AE198" s="148"/>
      <c r="AF198" s="149"/>
      <c r="AG198" s="303"/>
      <c r="AH198" s="149">
        <f>IF(AH195,IF(VLOOKUP(AH195,'Info Spieler'!$A$2:$H$96,5)=0,"",VLOOKUP(AH195,'Info Spieler'!$A$2:$H$96,5)),"")</f>
      </c>
      <c r="AI198" s="148"/>
      <c r="AJ198" s="149"/>
      <c r="AK198" s="303"/>
      <c r="AL198" s="149">
        <f>IF(AL195,IF(VLOOKUP(AL195,'Info Spieler'!$A$2:$H$96,5)=0,"",VLOOKUP(AL195,'Info Spieler'!$A$2:$H$96,5)),"")</f>
      </c>
      <c r="AM198" s="148"/>
      <c r="AN198" s="149"/>
      <c r="AO198" s="149"/>
      <c r="AP198" s="151">
        <f>IF(AP195,IF(VLOOKUP(AP195,'Info Spieler'!$A$2:$H$96,5)=0,"",VLOOKUP(AP195,'Info Spieler'!$A$2:$H$96,5)),"")</f>
      </c>
      <c r="AQ198" s="148"/>
      <c r="AR198" s="149"/>
      <c r="AS198" s="149"/>
      <c r="AT198" s="151">
        <f>IF(AT195,IF(VLOOKUP(AT195,'Info Spieler'!$A$2:$H$96,5)=0,"",VLOOKUP(AT195,'Info Spieler'!$A$2:$H$96,5)),"")</f>
      </c>
      <c r="AU198" s="148"/>
      <c r="AV198" s="149"/>
      <c r="AW198" s="149"/>
      <c r="AX198" s="151">
        <f>IF(AX195,IF(VLOOKUP(AX195,'Info Spieler'!$A$2:$H$96,5)=0,"",VLOOKUP(AX195,'Info Spieler'!$A$2:$H$96,5)),"")</f>
      </c>
      <c r="AY198" s="148"/>
      <c r="AZ198" s="149"/>
      <c r="BA198" s="149"/>
      <c r="BB198" s="151">
        <f>IF(BB195,IF(VLOOKUP(BB195,'Info Spieler'!$A$2:$H$96,5)=0,"",VLOOKUP(BB195,'Info Spieler'!$A$2:$H$96,5)),"")</f>
      </c>
      <c r="BC198" s="148"/>
      <c r="BD198" s="149"/>
      <c r="BE198" s="152"/>
      <c r="BF198" s="4"/>
    </row>
    <row r="199" spans="1:58" ht="15" customHeight="1" hidden="1" thickBot="1">
      <c r="A199" s="181" t="s">
        <v>25</v>
      </c>
      <c r="B199" s="175">
        <f>IF(B195,IF(VLOOKUP(B195,'Info Spieler'!$A$2:$H$96,6)=0,"",VLOOKUP(B195,'Info Spieler'!$A$2:$H$96,6)),"")</f>
      </c>
      <c r="C199" s="176"/>
      <c r="D199" s="177"/>
      <c r="E199" s="178"/>
      <c r="F199" s="179">
        <f>IF(F195,IF(VLOOKUP(F195,'Info Spieler'!$A$2:$H$96,6)=0,"",VLOOKUP(F195,'Info Spieler'!$A$2:$H$96,6)),"")</f>
      </c>
      <c r="G199" s="176"/>
      <c r="H199" s="177"/>
      <c r="I199" s="178"/>
      <c r="J199" s="179">
        <f>IF(J195,IF(VLOOKUP(J195,'Info Spieler'!$A$2:$H$96,6)=0,"",VLOOKUP(J195,'Info Spieler'!$A$2:$H$96,6)),"")</f>
      </c>
      <c r="K199" s="176"/>
      <c r="L199" s="177"/>
      <c r="M199" s="178"/>
      <c r="N199" s="179">
        <f>IF(N195,IF(VLOOKUP(N195,'Info Spieler'!$A$2:$H$96,6)=0,"",VLOOKUP(N195,'Info Spieler'!$A$2:$H$96,6)),"")</f>
      </c>
      <c r="O199" s="176"/>
      <c r="P199" s="177"/>
      <c r="Q199" s="178"/>
      <c r="R199" s="179">
        <f>IF(R195,IF(VLOOKUP(R195,'Info Spieler'!$A$2:$H$96,6)=0,"",VLOOKUP(R195,'Info Spieler'!$A$2:$H$96,6)),"")</f>
      </c>
      <c r="S199" s="176"/>
      <c r="T199" s="177"/>
      <c r="U199" s="178"/>
      <c r="V199" s="179">
        <f>IF(V195,IF(VLOOKUP(V195,'Info Spieler'!$A$2:$H$96,6)=0,"",VLOOKUP(V195,'Info Spieler'!$A$2:$H$96,6)),"")</f>
      </c>
      <c r="W199" s="176"/>
      <c r="X199" s="177"/>
      <c r="Y199" s="178"/>
      <c r="Z199" s="177">
        <f>IF(Z195,IF(VLOOKUP(Z195,'Info Spieler'!$A$2:$H$96,6)=0,"",VLOOKUP(Z195,'Info Spieler'!$A$2:$H$96,6)),"")</f>
      </c>
      <c r="AA199" s="176"/>
      <c r="AB199" s="177"/>
      <c r="AC199" s="178"/>
      <c r="AD199" s="177">
        <f>IF(AD195,IF(VLOOKUP(AD195,'Info Spieler'!$A$2:$H$96,6)=0,"",VLOOKUP(AD195,'Info Spieler'!$A$2:$H$96,6)),"")</f>
      </c>
      <c r="AE199" s="176"/>
      <c r="AF199" s="177"/>
      <c r="AG199" s="178"/>
      <c r="AH199" s="177">
        <f>IF(AH195,IF(VLOOKUP(AH195,'Info Spieler'!$A$2:$H$96,6)=0,"",VLOOKUP(AH195,'Info Spieler'!$A$2:$H$96,6)),"")</f>
      </c>
      <c r="AI199" s="176"/>
      <c r="AJ199" s="177"/>
      <c r="AK199" s="178"/>
      <c r="AL199" s="177">
        <f>IF(AL195,IF(VLOOKUP(AL195,'Info Spieler'!$A$2:$H$96,6)=0,"",VLOOKUP(AL195,'Info Spieler'!$A$2:$H$96,6)),"")</f>
      </c>
      <c r="AM199" s="176"/>
      <c r="AN199" s="177"/>
      <c r="AO199" s="177"/>
      <c r="AP199" s="179">
        <f>IF(AP195,IF(VLOOKUP(AP195,'Info Spieler'!$A$2:$H$96,6)=0,"",VLOOKUP(AP195,'Info Spieler'!$A$2:$H$96,6)),"")</f>
      </c>
      <c r="AQ199" s="176"/>
      <c r="AR199" s="177"/>
      <c r="AS199" s="177"/>
      <c r="AT199" s="179">
        <f>IF(AT195,IF(VLOOKUP(AT195,'Info Spieler'!$A$2:$H$96,6)=0,"",VLOOKUP(AT195,'Info Spieler'!$A$2:$H$96,6)),"")</f>
      </c>
      <c r="AU199" s="176"/>
      <c r="AV199" s="177"/>
      <c r="AW199" s="177"/>
      <c r="AX199" s="179">
        <f>IF(AX195,IF(VLOOKUP(AX195,'Info Spieler'!$A$2:$H$96,6)=0,"",VLOOKUP(AX195,'Info Spieler'!$A$2:$H$96,6)),"")</f>
      </c>
      <c r="AY199" s="176"/>
      <c r="AZ199" s="177"/>
      <c r="BA199" s="177"/>
      <c r="BB199" s="179">
        <f>IF(BB195,IF(VLOOKUP(BB195,'Info Spieler'!$A$2:$H$96,6)=0,"",VLOOKUP(BB195,'Info Spieler'!$A$2:$H$96,6)),"")</f>
      </c>
      <c r="BC199" s="176"/>
      <c r="BD199" s="177"/>
      <c r="BE199" s="180"/>
      <c r="BF199" s="4"/>
    </row>
    <row r="200" spans="1:58" ht="15" customHeight="1">
      <c r="A200" s="5" t="str">
        <f>2!A136</f>
        <v>Gradschlag</v>
      </c>
      <c r="B200" s="153"/>
      <c r="C200" s="154"/>
      <c r="D200" s="154"/>
      <c r="E200" s="155"/>
      <c r="F200" s="156"/>
      <c r="G200" s="154"/>
      <c r="H200" s="154"/>
      <c r="I200" s="154"/>
      <c r="J200" s="156"/>
      <c r="K200" s="154"/>
      <c r="L200" s="154"/>
      <c r="M200" s="154"/>
      <c r="N200" s="156"/>
      <c r="O200" s="154"/>
      <c r="P200" s="154"/>
      <c r="Q200" s="154"/>
      <c r="R200" s="156"/>
      <c r="S200" s="154"/>
      <c r="T200" s="154"/>
      <c r="U200" s="154"/>
      <c r="V200" s="156"/>
      <c r="W200" s="154"/>
      <c r="X200" s="154"/>
      <c r="Y200" s="155"/>
      <c r="Z200" s="157"/>
      <c r="AA200" s="154"/>
      <c r="AB200" s="154"/>
      <c r="AC200" s="155"/>
      <c r="AD200" s="157"/>
      <c r="AE200" s="154"/>
      <c r="AF200" s="154"/>
      <c r="AG200" s="155"/>
      <c r="AH200" s="157"/>
      <c r="AI200" s="154"/>
      <c r="AJ200" s="154"/>
      <c r="AK200" s="155"/>
      <c r="AL200" s="157"/>
      <c r="AM200" s="154"/>
      <c r="AN200" s="154"/>
      <c r="AO200" s="371"/>
      <c r="AP200" s="156"/>
      <c r="AQ200" s="154"/>
      <c r="AR200" s="154"/>
      <c r="AS200" s="371"/>
      <c r="AT200" s="156"/>
      <c r="AU200" s="154"/>
      <c r="AV200" s="154"/>
      <c r="AW200" s="371"/>
      <c r="AX200" s="156"/>
      <c r="AY200" s="154"/>
      <c r="AZ200" s="154"/>
      <c r="BA200" s="371"/>
      <c r="BB200" s="156"/>
      <c r="BC200" s="154"/>
      <c r="BD200" s="154"/>
      <c r="BE200" s="302"/>
      <c r="BF200" s="4"/>
    </row>
    <row r="201" spans="1:58" ht="15" customHeight="1">
      <c r="A201" s="5" t="str">
        <f>2!A137</f>
        <v>Schleife</v>
      </c>
      <c r="B201" s="107"/>
      <c r="C201" s="26"/>
      <c r="D201" s="26"/>
      <c r="E201" s="27"/>
      <c r="F201" s="25"/>
      <c r="G201" s="26"/>
      <c r="H201" s="26"/>
      <c r="I201" s="26"/>
      <c r="J201" s="25"/>
      <c r="K201" s="26"/>
      <c r="L201" s="26"/>
      <c r="M201" s="26"/>
      <c r="N201" s="25"/>
      <c r="O201" s="26"/>
      <c r="P201" s="26"/>
      <c r="Q201" s="26"/>
      <c r="R201" s="25"/>
      <c r="S201" s="26"/>
      <c r="T201" s="26"/>
      <c r="U201" s="26"/>
      <c r="V201" s="25"/>
      <c r="W201" s="26"/>
      <c r="X201" s="26"/>
      <c r="Y201" s="27"/>
      <c r="Z201" s="28"/>
      <c r="AA201" s="26"/>
      <c r="AB201" s="26"/>
      <c r="AC201" s="27"/>
      <c r="AD201" s="28"/>
      <c r="AE201" s="26"/>
      <c r="AF201" s="26"/>
      <c r="AG201" s="27"/>
      <c r="AH201" s="28"/>
      <c r="AI201" s="26"/>
      <c r="AJ201" s="26"/>
      <c r="AK201" s="27"/>
      <c r="AL201" s="28"/>
      <c r="AM201" s="26"/>
      <c r="AN201" s="26"/>
      <c r="AO201" s="29"/>
      <c r="AP201" s="25"/>
      <c r="AQ201" s="26"/>
      <c r="AR201" s="26"/>
      <c r="AS201" s="29"/>
      <c r="AT201" s="25"/>
      <c r="AU201" s="26"/>
      <c r="AV201" s="26"/>
      <c r="AW201" s="29"/>
      <c r="AX201" s="25"/>
      <c r="AY201" s="26"/>
      <c r="AZ201" s="26"/>
      <c r="BA201" s="29"/>
      <c r="BB201" s="25"/>
      <c r="BC201" s="26"/>
      <c r="BD201" s="26"/>
      <c r="BE201" s="108"/>
      <c r="BF201" s="4"/>
    </row>
    <row r="202" spans="1:58" ht="15" customHeight="1">
      <c r="A202" s="5" t="str">
        <f>2!A138</f>
        <v>Doppelwelle</v>
      </c>
      <c r="B202" s="107"/>
      <c r="C202" s="26"/>
      <c r="D202" s="26"/>
      <c r="E202" s="27"/>
      <c r="F202" s="25"/>
      <c r="G202" s="26"/>
      <c r="H202" s="26"/>
      <c r="I202" s="26"/>
      <c r="J202" s="25"/>
      <c r="K202" s="26"/>
      <c r="L202" s="26"/>
      <c r="M202" s="26"/>
      <c r="N202" s="25"/>
      <c r="O202" s="26"/>
      <c r="P202" s="26"/>
      <c r="Q202" s="26"/>
      <c r="R202" s="25"/>
      <c r="S202" s="26"/>
      <c r="T202" s="26"/>
      <c r="U202" s="26"/>
      <c r="V202" s="25"/>
      <c r="W202" s="26"/>
      <c r="X202" s="26"/>
      <c r="Y202" s="27"/>
      <c r="Z202" s="28"/>
      <c r="AA202" s="26"/>
      <c r="AB202" s="26"/>
      <c r="AC202" s="27"/>
      <c r="AD202" s="28"/>
      <c r="AE202" s="26"/>
      <c r="AF202" s="26"/>
      <c r="AG202" s="27"/>
      <c r="AH202" s="28"/>
      <c r="AI202" s="26"/>
      <c r="AJ202" s="26"/>
      <c r="AK202" s="27"/>
      <c r="AL202" s="28"/>
      <c r="AM202" s="26"/>
      <c r="AN202" s="26"/>
      <c r="AO202" s="29"/>
      <c r="AP202" s="25"/>
      <c r="AQ202" s="26"/>
      <c r="AR202" s="26"/>
      <c r="AS202" s="29"/>
      <c r="AT202" s="25"/>
      <c r="AU202" s="26"/>
      <c r="AV202" s="26"/>
      <c r="AW202" s="29"/>
      <c r="AX202" s="25"/>
      <c r="AY202" s="26"/>
      <c r="AZ202" s="26"/>
      <c r="BA202" s="29"/>
      <c r="BB202" s="25"/>
      <c r="BC202" s="26"/>
      <c r="BD202" s="26"/>
      <c r="BE202" s="108"/>
      <c r="BF202" s="4"/>
    </row>
    <row r="203" spans="1:58" ht="15" customHeight="1">
      <c r="A203" s="5" t="str">
        <f>2!A139</f>
        <v>Sandkasten</v>
      </c>
      <c r="B203" s="107"/>
      <c r="C203" s="26"/>
      <c r="D203" s="26"/>
      <c r="E203" s="27"/>
      <c r="F203" s="25"/>
      <c r="G203" s="26"/>
      <c r="H203" s="26"/>
      <c r="I203" s="26"/>
      <c r="J203" s="25"/>
      <c r="K203" s="26"/>
      <c r="L203" s="26"/>
      <c r="M203" s="26"/>
      <c r="N203" s="25"/>
      <c r="O203" s="26"/>
      <c r="P203" s="26"/>
      <c r="Q203" s="26"/>
      <c r="R203" s="25"/>
      <c r="S203" s="26"/>
      <c r="T203" s="26"/>
      <c r="U203" s="26"/>
      <c r="V203" s="25"/>
      <c r="W203" s="26"/>
      <c r="X203" s="26"/>
      <c r="Y203" s="27"/>
      <c r="Z203" s="28"/>
      <c r="AA203" s="26"/>
      <c r="AB203" s="26"/>
      <c r="AC203" s="27"/>
      <c r="AD203" s="28"/>
      <c r="AE203" s="26"/>
      <c r="AF203" s="26"/>
      <c r="AG203" s="27"/>
      <c r="AH203" s="28"/>
      <c r="AI203" s="26"/>
      <c r="AJ203" s="26"/>
      <c r="AK203" s="27"/>
      <c r="AL203" s="28"/>
      <c r="AM203" s="26"/>
      <c r="AN203" s="26"/>
      <c r="AO203" s="29"/>
      <c r="AP203" s="25"/>
      <c r="AQ203" s="26"/>
      <c r="AR203" s="26"/>
      <c r="AS203" s="29"/>
      <c r="AT203" s="25"/>
      <c r="AU203" s="26"/>
      <c r="AV203" s="26"/>
      <c r="AW203" s="29"/>
      <c r="AX203" s="25"/>
      <c r="AY203" s="26"/>
      <c r="AZ203" s="26"/>
      <c r="BA203" s="29"/>
      <c r="BB203" s="25"/>
      <c r="BC203" s="26"/>
      <c r="BD203" s="26"/>
      <c r="BE203" s="108"/>
      <c r="BF203" s="4"/>
    </row>
    <row r="204" spans="1:58" ht="15" customHeight="1">
      <c r="A204" s="5" t="str">
        <f>2!A140</f>
        <v>Töter</v>
      </c>
      <c r="B204" s="107"/>
      <c r="C204" s="26"/>
      <c r="D204" s="26"/>
      <c r="E204" s="27"/>
      <c r="F204" s="25"/>
      <c r="G204" s="26"/>
      <c r="H204" s="26"/>
      <c r="I204" s="26"/>
      <c r="J204" s="25"/>
      <c r="K204" s="26"/>
      <c r="L204" s="26"/>
      <c r="M204" s="26"/>
      <c r="N204" s="25"/>
      <c r="O204" s="26"/>
      <c r="P204" s="26"/>
      <c r="Q204" s="26"/>
      <c r="R204" s="25"/>
      <c r="S204" s="26"/>
      <c r="T204" s="26"/>
      <c r="U204" s="26"/>
      <c r="V204" s="25"/>
      <c r="W204" s="26"/>
      <c r="X204" s="26"/>
      <c r="Y204" s="27"/>
      <c r="Z204" s="28"/>
      <c r="AA204" s="26"/>
      <c r="AB204" s="26"/>
      <c r="AC204" s="27"/>
      <c r="AD204" s="28"/>
      <c r="AE204" s="26"/>
      <c r="AF204" s="26"/>
      <c r="AG204" s="27"/>
      <c r="AH204" s="28"/>
      <c r="AI204" s="26"/>
      <c r="AJ204" s="26"/>
      <c r="AK204" s="27"/>
      <c r="AL204" s="28"/>
      <c r="AM204" s="26"/>
      <c r="AN204" s="26"/>
      <c r="AO204" s="29"/>
      <c r="AP204" s="25"/>
      <c r="AQ204" s="26"/>
      <c r="AR204" s="26"/>
      <c r="AS204" s="29"/>
      <c r="AT204" s="25"/>
      <c r="AU204" s="26"/>
      <c r="AV204" s="26"/>
      <c r="AW204" s="29"/>
      <c r="AX204" s="25"/>
      <c r="AY204" s="26"/>
      <c r="AZ204" s="26"/>
      <c r="BA204" s="29"/>
      <c r="BB204" s="25"/>
      <c r="BC204" s="26"/>
      <c r="BD204" s="26"/>
      <c r="BE204" s="108"/>
      <c r="BF204" s="4"/>
    </row>
    <row r="205" spans="1:58" ht="15" customHeight="1">
      <c r="A205" s="5" t="str">
        <f>2!A141</f>
        <v>Winkel</v>
      </c>
      <c r="B205" s="107"/>
      <c r="C205" s="26"/>
      <c r="D205" s="26"/>
      <c r="E205" s="27"/>
      <c r="F205" s="25"/>
      <c r="G205" s="26"/>
      <c r="H205" s="26"/>
      <c r="I205" s="26"/>
      <c r="J205" s="25"/>
      <c r="K205" s="26"/>
      <c r="L205" s="26"/>
      <c r="M205" s="26"/>
      <c r="N205" s="25"/>
      <c r="O205" s="26"/>
      <c r="P205" s="26"/>
      <c r="Q205" s="26"/>
      <c r="R205" s="25"/>
      <c r="S205" s="26"/>
      <c r="T205" s="26"/>
      <c r="U205" s="26"/>
      <c r="V205" s="25"/>
      <c r="W205" s="26"/>
      <c r="X205" s="26"/>
      <c r="Y205" s="27"/>
      <c r="Z205" s="28"/>
      <c r="AA205" s="26"/>
      <c r="AB205" s="26"/>
      <c r="AC205" s="27"/>
      <c r="AD205" s="28"/>
      <c r="AE205" s="26"/>
      <c r="AF205" s="26"/>
      <c r="AG205" s="27"/>
      <c r="AH205" s="28"/>
      <c r="AI205" s="26"/>
      <c r="AJ205" s="26"/>
      <c r="AK205" s="27"/>
      <c r="AL205" s="28"/>
      <c r="AM205" s="26"/>
      <c r="AN205" s="26"/>
      <c r="AO205" s="29"/>
      <c r="AP205" s="25"/>
      <c r="AQ205" s="26"/>
      <c r="AR205" s="26"/>
      <c r="AS205" s="29"/>
      <c r="AT205" s="25"/>
      <c r="AU205" s="26"/>
      <c r="AV205" s="26"/>
      <c r="AW205" s="29"/>
      <c r="AX205" s="25"/>
      <c r="AY205" s="26"/>
      <c r="AZ205" s="26"/>
      <c r="BA205" s="29"/>
      <c r="BB205" s="25"/>
      <c r="BC205" s="26"/>
      <c r="BD205" s="26"/>
      <c r="BE205" s="108"/>
      <c r="BF205" s="4"/>
    </row>
    <row r="206" spans="1:58" ht="15" customHeight="1">
      <c r="A206" s="5" t="str">
        <f>2!A142</f>
        <v>Brücke</v>
      </c>
      <c r="B206" s="107"/>
      <c r="C206" s="26"/>
      <c r="D206" s="26"/>
      <c r="E206" s="27"/>
      <c r="F206" s="25"/>
      <c r="G206" s="26"/>
      <c r="H206" s="26"/>
      <c r="I206" s="26"/>
      <c r="J206" s="25"/>
      <c r="K206" s="26"/>
      <c r="L206" s="26"/>
      <c r="M206" s="26"/>
      <c r="N206" s="25"/>
      <c r="O206" s="26"/>
      <c r="P206" s="26"/>
      <c r="Q206" s="26"/>
      <c r="R206" s="25"/>
      <c r="S206" s="26"/>
      <c r="T206" s="26"/>
      <c r="U206" s="26"/>
      <c r="V206" s="25"/>
      <c r="W206" s="26"/>
      <c r="X206" s="26"/>
      <c r="Y206" s="27"/>
      <c r="Z206" s="28"/>
      <c r="AA206" s="26"/>
      <c r="AB206" s="26"/>
      <c r="AC206" s="27"/>
      <c r="AD206" s="28"/>
      <c r="AE206" s="26"/>
      <c r="AF206" s="26"/>
      <c r="AG206" s="27"/>
      <c r="AH206" s="28"/>
      <c r="AI206" s="26"/>
      <c r="AJ206" s="26"/>
      <c r="AK206" s="27"/>
      <c r="AL206" s="28"/>
      <c r="AM206" s="26"/>
      <c r="AN206" s="26"/>
      <c r="AO206" s="29"/>
      <c r="AP206" s="25"/>
      <c r="AQ206" s="26"/>
      <c r="AR206" s="26"/>
      <c r="AS206" s="29"/>
      <c r="AT206" s="25"/>
      <c r="AU206" s="26"/>
      <c r="AV206" s="26"/>
      <c r="AW206" s="29"/>
      <c r="AX206" s="25"/>
      <c r="AY206" s="26"/>
      <c r="AZ206" s="26"/>
      <c r="BA206" s="29"/>
      <c r="BB206" s="25"/>
      <c r="BC206" s="26"/>
      <c r="BD206" s="26"/>
      <c r="BE206" s="108"/>
      <c r="BF206" s="4"/>
    </row>
    <row r="207" spans="1:58" ht="15" customHeight="1">
      <c r="A207" s="5" t="str">
        <f>2!A143</f>
        <v>Mittelhügel</v>
      </c>
      <c r="B207" s="107"/>
      <c r="C207" s="26"/>
      <c r="D207" s="26"/>
      <c r="E207" s="27"/>
      <c r="F207" s="25"/>
      <c r="G207" s="26"/>
      <c r="H207" s="26"/>
      <c r="I207" s="26"/>
      <c r="J207" s="25"/>
      <c r="K207" s="26"/>
      <c r="L207" s="26"/>
      <c r="M207" s="26"/>
      <c r="N207" s="25"/>
      <c r="O207" s="26"/>
      <c r="P207" s="26"/>
      <c r="Q207" s="26"/>
      <c r="R207" s="25"/>
      <c r="S207" s="26"/>
      <c r="T207" s="26"/>
      <c r="U207" s="26"/>
      <c r="V207" s="25"/>
      <c r="W207" s="26"/>
      <c r="X207" s="26"/>
      <c r="Y207" s="27"/>
      <c r="Z207" s="28"/>
      <c r="AA207" s="26"/>
      <c r="AB207" s="26"/>
      <c r="AC207" s="27"/>
      <c r="AD207" s="28"/>
      <c r="AE207" s="26"/>
      <c r="AF207" s="26"/>
      <c r="AG207" s="27"/>
      <c r="AH207" s="28"/>
      <c r="AI207" s="26"/>
      <c r="AJ207" s="26"/>
      <c r="AK207" s="27"/>
      <c r="AL207" s="28"/>
      <c r="AM207" s="26"/>
      <c r="AN207" s="26"/>
      <c r="AO207" s="29"/>
      <c r="AP207" s="25"/>
      <c r="AQ207" s="26"/>
      <c r="AR207" s="26"/>
      <c r="AS207" s="29"/>
      <c r="AT207" s="25"/>
      <c r="AU207" s="26"/>
      <c r="AV207" s="26"/>
      <c r="AW207" s="29"/>
      <c r="AX207" s="25"/>
      <c r="AY207" s="26"/>
      <c r="AZ207" s="26"/>
      <c r="BA207" s="29"/>
      <c r="BB207" s="25"/>
      <c r="BC207" s="26"/>
      <c r="BD207" s="26"/>
      <c r="BE207" s="108"/>
      <c r="BF207" s="4"/>
    </row>
    <row r="208" spans="1:58" ht="15" customHeight="1">
      <c r="A208" s="5" t="str">
        <f>2!A144</f>
        <v>Netz</v>
      </c>
      <c r="B208" s="107"/>
      <c r="C208" s="26"/>
      <c r="D208" s="26"/>
      <c r="E208" s="27"/>
      <c r="F208" s="25"/>
      <c r="G208" s="26"/>
      <c r="H208" s="26"/>
      <c r="I208" s="26"/>
      <c r="J208" s="25"/>
      <c r="K208" s="26"/>
      <c r="L208" s="26"/>
      <c r="M208" s="26"/>
      <c r="N208" s="25"/>
      <c r="O208" s="26"/>
      <c r="P208" s="26"/>
      <c r="Q208" s="26"/>
      <c r="R208" s="25"/>
      <c r="S208" s="26"/>
      <c r="T208" s="26"/>
      <c r="U208" s="26"/>
      <c r="V208" s="25"/>
      <c r="W208" s="26"/>
      <c r="X208" s="26"/>
      <c r="Y208" s="27"/>
      <c r="Z208" s="28"/>
      <c r="AA208" s="26"/>
      <c r="AB208" s="26"/>
      <c r="AC208" s="27"/>
      <c r="AD208" s="28"/>
      <c r="AE208" s="26"/>
      <c r="AF208" s="26"/>
      <c r="AG208" s="27"/>
      <c r="AH208" s="28"/>
      <c r="AI208" s="26"/>
      <c r="AJ208" s="26"/>
      <c r="AK208" s="27"/>
      <c r="AL208" s="28"/>
      <c r="AM208" s="26"/>
      <c r="AN208" s="26"/>
      <c r="AO208" s="29"/>
      <c r="AP208" s="25"/>
      <c r="AQ208" s="26"/>
      <c r="AR208" s="26"/>
      <c r="AS208" s="29"/>
      <c r="AT208" s="25"/>
      <c r="AU208" s="26"/>
      <c r="AV208" s="26"/>
      <c r="AW208" s="29"/>
      <c r="AX208" s="25"/>
      <c r="AY208" s="26"/>
      <c r="AZ208" s="26"/>
      <c r="BA208" s="29"/>
      <c r="BB208" s="25"/>
      <c r="BC208" s="26"/>
      <c r="BD208" s="26"/>
      <c r="BE208" s="108"/>
      <c r="BF208" s="4"/>
    </row>
    <row r="209" spans="1:58" ht="15" customHeight="1">
      <c r="A209" s="5" t="str">
        <f>2!A145</f>
        <v>Radkappen</v>
      </c>
      <c r="B209" s="107"/>
      <c r="C209" s="26"/>
      <c r="D209" s="26"/>
      <c r="E209" s="27"/>
      <c r="F209" s="25"/>
      <c r="G209" s="26"/>
      <c r="H209" s="26"/>
      <c r="I209" s="26"/>
      <c r="J209" s="25"/>
      <c r="K209" s="26"/>
      <c r="L209" s="26"/>
      <c r="M209" s="26"/>
      <c r="N209" s="25"/>
      <c r="O209" s="26"/>
      <c r="P209" s="26"/>
      <c r="Q209" s="26"/>
      <c r="R209" s="25"/>
      <c r="S209" s="26"/>
      <c r="T209" s="26"/>
      <c r="U209" s="26"/>
      <c r="V209" s="25"/>
      <c r="W209" s="26"/>
      <c r="X209" s="26"/>
      <c r="Y209" s="27"/>
      <c r="Z209" s="28"/>
      <c r="AA209" s="26"/>
      <c r="AB209" s="26"/>
      <c r="AC209" s="27"/>
      <c r="AD209" s="28"/>
      <c r="AE209" s="26"/>
      <c r="AF209" s="26"/>
      <c r="AG209" s="27"/>
      <c r="AH209" s="28"/>
      <c r="AI209" s="26"/>
      <c r="AJ209" s="26"/>
      <c r="AK209" s="27"/>
      <c r="AL209" s="28"/>
      <c r="AM209" s="26"/>
      <c r="AN209" s="26"/>
      <c r="AO209" s="29"/>
      <c r="AP209" s="25"/>
      <c r="AQ209" s="26"/>
      <c r="AR209" s="26"/>
      <c r="AS209" s="29"/>
      <c r="AT209" s="25"/>
      <c r="AU209" s="26"/>
      <c r="AV209" s="26"/>
      <c r="AW209" s="29"/>
      <c r="AX209" s="25"/>
      <c r="AY209" s="26"/>
      <c r="AZ209" s="26"/>
      <c r="BA209" s="29"/>
      <c r="BB209" s="25"/>
      <c r="BC209" s="26"/>
      <c r="BD209" s="26"/>
      <c r="BE209" s="108"/>
      <c r="BF209" s="4"/>
    </row>
    <row r="210" spans="1:58" ht="15" customHeight="1">
      <c r="A210" s="5" t="str">
        <f>2!A146</f>
        <v>Blitz</v>
      </c>
      <c r="B210" s="107"/>
      <c r="C210" s="26"/>
      <c r="D210" s="26"/>
      <c r="E210" s="27"/>
      <c r="F210" s="25"/>
      <c r="G210" s="26"/>
      <c r="H210" s="26"/>
      <c r="I210" s="26"/>
      <c r="J210" s="25"/>
      <c r="K210" s="26"/>
      <c r="L210" s="26"/>
      <c r="M210" s="26"/>
      <c r="N210" s="25"/>
      <c r="O210" s="26"/>
      <c r="P210" s="26"/>
      <c r="Q210" s="26"/>
      <c r="R210" s="25"/>
      <c r="S210" s="26"/>
      <c r="T210" s="26"/>
      <c r="U210" s="26"/>
      <c r="V210" s="25"/>
      <c r="W210" s="26"/>
      <c r="X210" s="26"/>
      <c r="Y210" s="27"/>
      <c r="Z210" s="28"/>
      <c r="AA210" s="26"/>
      <c r="AB210" s="26"/>
      <c r="AC210" s="27"/>
      <c r="AD210" s="28"/>
      <c r="AE210" s="26"/>
      <c r="AF210" s="26"/>
      <c r="AG210" s="27"/>
      <c r="AH210" s="28"/>
      <c r="AI210" s="26"/>
      <c r="AJ210" s="26"/>
      <c r="AK210" s="27"/>
      <c r="AL210" s="28"/>
      <c r="AM210" s="26"/>
      <c r="AN210" s="26"/>
      <c r="AO210" s="29"/>
      <c r="AP210" s="25"/>
      <c r="AQ210" s="26"/>
      <c r="AR210" s="26"/>
      <c r="AS210" s="29"/>
      <c r="AT210" s="25"/>
      <c r="AU210" s="26"/>
      <c r="AV210" s="26"/>
      <c r="AW210" s="29"/>
      <c r="AX210" s="25"/>
      <c r="AY210" s="26"/>
      <c r="AZ210" s="26"/>
      <c r="BA210" s="29"/>
      <c r="BB210" s="25"/>
      <c r="BC210" s="26"/>
      <c r="BD210" s="26"/>
      <c r="BE210" s="108"/>
      <c r="BF210" s="4"/>
    </row>
    <row r="211" spans="1:58" ht="15" customHeight="1">
      <c r="A211" s="5" t="str">
        <f>2!A147</f>
        <v>Passage</v>
      </c>
      <c r="B211" s="107"/>
      <c r="C211" s="26"/>
      <c r="D211" s="26"/>
      <c r="E211" s="27"/>
      <c r="F211" s="25"/>
      <c r="G211" s="26"/>
      <c r="H211" s="26"/>
      <c r="I211" s="26"/>
      <c r="J211" s="25"/>
      <c r="K211" s="26"/>
      <c r="L211" s="26"/>
      <c r="M211" s="26"/>
      <c r="N211" s="25"/>
      <c r="O211" s="26"/>
      <c r="P211" s="26"/>
      <c r="Q211" s="26"/>
      <c r="R211" s="25"/>
      <c r="S211" s="26"/>
      <c r="T211" s="26"/>
      <c r="U211" s="26"/>
      <c r="V211" s="25"/>
      <c r="W211" s="26"/>
      <c r="X211" s="26"/>
      <c r="Y211" s="27"/>
      <c r="Z211" s="28"/>
      <c r="AA211" s="26"/>
      <c r="AB211" s="26"/>
      <c r="AC211" s="27"/>
      <c r="AD211" s="28"/>
      <c r="AE211" s="26"/>
      <c r="AF211" s="26"/>
      <c r="AG211" s="27"/>
      <c r="AH211" s="28"/>
      <c r="AI211" s="26"/>
      <c r="AJ211" s="26"/>
      <c r="AK211" s="27"/>
      <c r="AL211" s="28"/>
      <c r="AM211" s="26"/>
      <c r="AN211" s="26"/>
      <c r="AO211" s="29"/>
      <c r="AP211" s="25"/>
      <c r="AQ211" s="26"/>
      <c r="AR211" s="26"/>
      <c r="AS211" s="29"/>
      <c r="AT211" s="25"/>
      <c r="AU211" s="26"/>
      <c r="AV211" s="26"/>
      <c r="AW211" s="29"/>
      <c r="AX211" s="25"/>
      <c r="AY211" s="26"/>
      <c r="AZ211" s="26"/>
      <c r="BA211" s="29"/>
      <c r="BB211" s="25"/>
      <c r="BC211" s="26"/>
      <c r="BD211" s="26"/>
      <c r="BE211" s="108"/>
      <c r="BF211" s="4"/>
    </row>
    <row r="212" spans="1:58" ht="15" customHeight="1">
      <c r="A212" s="5" t="str">
        <f>2!A148</f>
        <v>Rohrhügel</v>
      </c>
      <c r="B212" s="107"/>
      <c r="C212" s="26"/>
      <c r="D212" s="26"/>
      <c r="E212" s="27"/>
      <c r="F212" s="25"/>
      <c r="G212" s="26"/>
      <c r="H212" s="26"/>
      <c r="I212" s="26"/>
      <c r="J212" s="25"/>
      <c r="K212" s="26"/>
      <c r="L212" s="26"/>
      <c r="M212" s="26"/>
      <c r="N212" s="25"/>
      <c r="O212" s="26"/>
      <c r="P212" s="26"/>
      <c r="Q212" s="26"/>
      <c r="R212" s="25"/>
      <c r="S212" s="26"/>
      <c r="T212" s="26"/>
      <c r="U212" s="26"/>
      <c r="V212" s="25"/>
      <c r="W212" s="26"/>
      <c r="X212" s="26"/>
      <c r="Y212" s="27"/>
      <c r="Z212" s="28"/>
      <c r="AA212" s="26"/>
      <c r="AB212" s="26"/>
      <c r="AC212" s="27"/>
      <c r="AD212" s="28"/>
      <c r="AE212" s="26"/>
      <c r="AF212" s="26"/>
      <c r="AG212" s="27"/>
      <c r="AH212" s="28"/>
      <c r="AI212" s="26"/>
      <c r="AJ212" s="26"/>
      <c r="AK212" s="27"/>
      <c r="AL212" s="28"/>
      <c r="AM212" s="26"/>
      <c r="AN212" s="26"/>
      <c r="AO212" s="29"/>
      <c r="AP212" s="25"/>
      <c r="AQ212" s="26"/>
      <c r="AR212" s="26"/>
      <c r="AS212" s="29"/>
      <c r="AT212" s="25"/>
      <c r="AU212" s="26"/>
      <c r="AV212" s="26"/>
      <c r="AW212" s="29"/>
      <c r="AX212" s="25"/>
      <c r="AY212" s="26"/>
      <c r="AZ212" s="26"/>
      <c r="BA212" s="29"/>
      <c r="BB212" s="25"/>
      <c r="BC212" s="26"/>
      <c r="BD212" s="26"/>
      <c r="BE212" s="108"/>
      <c r="BF212" s="4"/>
    </row>
    <row r="213" spans="1:58" ht="15" customHeight="1">
      <c r="A213" s="5" t="str">
        <f>2!A149</f>
        <v>Versetzung</v>
      </c>
      <c r="B213" s="107"/>
      <c r="C213" s="26"/>
      <c r="D213" s="26"/>
      <c r="E213" s="27"/>
      <c r="F213" s="25"/>
      <c r="G213" s="26"/>
      <c r="H213" s="26"/>
      <c r="I213" s="26"/>
      <c r="J213" s="25"/>
      <c r="K213" s="26"/>
      <c r="L213" s="26"/>
      <c r="M213" s="26"/>
      <c r="N213" s="25"/>
      <c r="O213" s="26"/>
      <c r="P213" s="26"/>
      <c r="Q213" s="26"/>
      <c r="R213" s="25"/>
      <c r="S213" s="26"/>
      <c r="T213" s="26"/>
      <c r="U213" s="26"/>
      <c r="V213" s="25"/>
      <c r="W213" s="26"/>
      <c r="X213" s="26"/>
      <c r="Y213" s="27"/>
      <c r="Z213" s="28"/>
      <c r="AA213" s="26"/>
      <c r="AB213" s="26"/>
      <c r="AC213" s="27"/>
      <c r="AD213" s="28"/>
      <c r="AE213" s="26"/>
      <c r="AF213" s="26"/>
      <c r="AG213" s="27"/>
      <c r="AH213" s="28"/>
      <c r="AI213" s="26"/>
      <c r="AJ213" s="26"/>
      <c r="AK213" s="27"/>
      <c r="AL213" s="28"/>
      <c r="AM213" s="26"/>
      <c r="AN213" s="26"/>
      <c r="AO213" s="29"/>
      <c r="AP213" s="25"/>
      <c r="AQ213" s="26"/>
      <c r="AR213" s="26"/>
      <c r="AS213" s="29"/>
      <c r="AT213" s="25"/>
      <c r="AU213" s="26"/>
      <c r="AV213" s="26"/>
      <c r="AW213" s="29"/>
      <c r="AX213" s="25"/>
      <c r="AY213" s="26"/>
      <c r="AZ213" s="26"/>
      <c r="BA213" s="29"/>
      <c r="BB213" s="25"/>
      <c r="BC213" s="26"/>
      <c r="BD213" s="26"/>
      <c r="BE213" s="108"/>
      <c r="BF213" s="4"/>
    </row>
    <row r="214" spans="1:58" ht="15" customHeight="1">
      <c r="A214" s="5" t="str">
        <f>2!A150</f>
        <v>Turm</v>
      </c>
      <c r="B214" s="107"/>
      <c r="C214" s="26"/>
      <c r="D214" s="26"/>
      <c r="E214" s="27"/>
      <c r="F214" s="25"/>
      <c r="G214" s="26"/>
      <c r="H214" s="26"/>
      <c r="I214" s="26"/>
      <c r="J214" s="25"/>
      <c r="K214" s="26"/>
      <c r="L214" s="26"/>
      <c r="M214" s="26"/>
      <c r="N214" s="25"/>
      <c r="O214" s="26"/>
      <c r="P214" s="26"/>
      <c r="Q214" s="26"/>
      <c r="R214" s="25"/>
      <c r="S214" s="26"/>
      <c r="T214" s="26"/>
      <c r="U214" s="26"/>
      <c r="V214" s="25"/>
      <c r="W214" s="26"/>
      <c r="X214" s="26"/>
      <c r="Y214" s="27"/>
      <c r="Z214" s="28"/>
      <c r="AA214" s="26"/>
      <c r="AB214" s="26"/>
      <c r="AC214" s="27"/>
      <c r="AD214" s="28"/>
      <c r="AE214" s="26"/>
      <c r="AF214" s="26"/>
      <c r="AG214" s="27"/>
      <c r="AH214" s="28"/>
      <c r="AI214" s="26"/>
      <c r="AJ214" s="26"/>
      <c r="AK214" s="27"/>
      <c r="AL214" s="28"/>
      <c r="AM214" s="26"/>
      <c r="AN214" s="26"/>
      <c r="AO214" s="29"/>
      <c r="AP214" s="25"/>
      <c r="AQ214" s="26"/>
      <c r="AR214" s="26"/>
      <c r="AS214" s="29"/>
      <c r="AT214" s="25"/>
      <c r="AU214" s="26"/>
      <c r="AV214" s="26"/>
      <c r="AW214" s="29"/>
      <c r="AX214" s="25"/>
      <c r="AY214" s="26"/>
      <c r="AZ214" s="26"/>
      <c r="BA214" s="29"/>
      <c r="BB214" s="25"/>
      <c r="BC214" s="26"/>
      <c r="BD214" s="26"/>
      <c r="BE214" s="108"/>
      <c r="BF214" s="4"/>
    </row>
    <row r="215" spans="1:58" ht="15" customHeight="1">
      <c r="A215" s="5" t="str">
        <f>2!A151</f>
        <v>Schrägkreis</v>
      </c>
      <c r="B215" s="107"/>
      <c r="C215" s="26"/>
      <c r="D215" s="26"/>
      <c r="E215" s="27"/>
      <c r="F215" s="25"/>
      <c r="G215" s="26"/>
      <c r="H215" s="26"/>
      <c r="I215" s="26"/>
      <c r="J215" s="25"/>
      <c r="K215" s="26"/>
      <c r="L215" s="26"/>
      <c r="M215" s="26"/>
      <c r="N215" s="25"/>
      <c r="O215" s="26"/>
      <c r="P215" s="26"/>
      <c r="Q215" s="26"/>
      <c r="R215" s="25"/>
      <c r="S215" s="26"/>
      <c r="T215" s="26"/>
      <c r="U215" s="26"/>
      <c r="V215" s="25"/>
      <c r="W215" s="26"/>
      <c r="X215" s="26"/>
      <c r="Y215" s="27"/>
      <c r="Z215" s="28"/>
      <c r="AA215" s="26"/>
      <c r="AB215" s="26"/>
      <c r="AC215" s="27"/>
      <c r="AD215" s="28"/>
      <c r="AE215" s="26"/>
      <c r="AF215" s="26"/>
      <c r="AG215" s="27"/>
      <c r="AH215" s="28"/>
      <c r="AI215" s="26"/>
      <c r="AJ215" s="26"/>
      <c r="AK215" s="27"/>
      <c r="AL215" s="28"/>
      <c r="AM215" s="26"/>
      <c r="AN215" s="26"/>
      <c r="AO215" s="29"/>
      <c r="AP215" s="25"/>
      <c r="AQ215" s="26"/>
      <c r="AR215" s="26"/>
      <c r="AS215" s="29"/>
      <c r="AT215" s="25"/>
      <c r="AU215" s="26"/>
      <c r="AV215" s="26"/>
      <c r="AW215" s="29"/>
      <c r="AX215" s="25"/>
      <c r="AY215" s="26"/>
      <c r="AZ215" s="26"/>
      <c r="BA215" s="29"/>
      <c r="BB215" s="25"/>
      <c r="BC215" s="26"/>
      <c r="BD215" s="26"/>
      <c r="BE215" s="108"/>
      <c r="BF215" s="4"/>
    </row>
    <row r="216" spans="1:58" ht="15" customHeight="1">
      <c r="A216" s="5" t="str">
        <f>2!A152</f>
        <v>Salto</v>
      </c>
      <c r="B216" s="107"/>
      <c r="C216" s="26"/>
      <c r="D216" s="26"/>
      <c r="E216" s="27"/>
      <c r="F216" s="25"/>
      <c r="G216" s="26"/>
      <c r="H216" s="26"/>
      <c r="I216" s="26"/>
      <c r="J216" s="25"/>
      <c r="K216" s="26"/>
      <c r="L216" s="26"/>
      <c r="M216" s="26"/>
      <c r="N216" s="25"/>
      <c r="O216" s="26"/>
      <c r="P216" s="26"/>
      <c r="Q216" s="26"/>
      <c r="R216" s="25"/>
      <c r="S216" s="26"/>
      <c r="T216" s="26"/>
      <c r="U216" s="26"/>
      <c r="V216" s="25"/>
      <c r="W216" s="26"/>
      <c r="X216" s="26"/>
      <c r="Y216" s="27"/>
      <c r="Z216" s="28"/>
      <c r="AA216" s="26"/>
      <c r="AB216" s="26"/>
      <c r="AC216" s="27"/>
      <c r="AD216" s="28"/>
      <c r="AE216" s="26"/>
      <c r="AF216" s="26"/>
      <c r="AG216" s="27"/>
      <c r="AH216" s="28"/>
      <c r="AI216" s="26"/>
      <c r="AJ216" s="26"/>
      <c r="AK216" s="27"/>
      <c r="AL216" s="28"/>
      <c r="AM216" s="26"/>
      <c r="AN216" s="26"/>
      <c r="AO216" s="29"/>
      <c r="AP216" s="25"/>
      <c r="AQ216" s="26"/>
      <c r="AR216" s="26"/>
      <c r="AS216" s="29"/>
      <c r="AT216" s="25"/>
      <c r="AU216" s="26"/>
      <c r="AV216" s="26"/>
      <c r="AW216" s="29"/>
      <c r="AX216" s="25"/>
      <c r="AY216" s="26"/>
      <c r="AZ216" s="26"/>
      <c r="BA216" s="29"/>
      <c r="BB216" s="25"/>
      <c r="BC216" s="26"/>
      <c r="BD216" s="26"/>
      <c r="BE216" s="108"/>
      <c r="BF216" s="4"/>
    </row>
    <row r="217" spans="1:58" ht="15" customHeight="1" thickBot="1">
      <c r="A217" s="5" t="str">
        <f>2!A153</f>
        <v>Labyrinth</v>
      </c>
      <c r="B217" s="137"/>
      <c r="C217" s="110"/>
      <c r="D217" s="110"/>
      <c r="E217" s="111"/>
      <c r="F217" s="109"/>
      <c r="G217" s="110"/>
      <c r="H217" s="110"/>
      <c r="I217" s="110"/>
      <c r="J217" s="109"/>
      <c r="K217" s="110"/>
      <c r="L217" s="110"/>
      <c r="M217" s="110"/>
      <c r="N217" s="109"/>
      <c r="O217" s="110"/>
      <c r="P217" s="110"/>
      <c r="Q217" s="110"/>
      <c r="R217" s="109"/>
      <c r="S217" s="110"/>
      <c r="T217" s="110"/>
      <c r="U217" s="110"/>
      <c r="V217" s="109"/>
      <c r="W217" s="110"/>
      <c r="X217" s="110"/>
      <c r="Y217" s="111"/>
      <c r="Z217" s="158"/>
      <c r="AA217" s="110"/>
      <c r="AB217" s="110"/>
      <c r="AC217" s="111"/>
      <c r="AD217" s="158"/>
      <c r="AE217" s="110"/>
      <c r="AF217" s="110"/>
      <c r="AG217" s="111"/>
      <c r="AH217" s="158"/>
      <c r="AI217" s="110"/>
      <c r="AJ217" s="110"/>
      <c r="AK217" s="111"/>
      <c r="AL217" s="158"/>
      <c r="AM217" s="110"/>
      <c r="AN217" s="110"/>
      <c r="AO217" s="138"/>
      <c r="AP217" s="109"/>
      <c r="AQ217" s="110"/>
      <c r="AR217" s="110"/>
      <c r="AS217" s="138"/>
      <c r="AT217" s="109"/>
      <c r="AU217" s="110"/>
      <c r="AV217" s="110"/>
      <c r="AW217" s="138"/>
      <c r="AX217" s="109"/>
      <c r="AY217" s="110"/>
      <c r="AZ217" s="110"/>
      <c r="BA217" s="138"/>
      <c r="BB217" s="109"/>
      <c r="BC217" s="110"/>
      <c r="BD217" s="110"/>
      <c r="BE217" s="112"/>
      <c r="BF217" s="245"/>
    </row>
    <row r="218" spans="1:58" ht="15" customHeight="1">
      <c r="A218" s="3"/>
      <c r="B218" s="106">
        <f aca="true" t="shared" si="8" ref="B218:AG218">SUM(B200:B217)</f>
        <v>0</v>
      </c>
      <c r="C218" s="106">
        <f t="shared" si="8"/>
        <v>0</v>
      </c>
      <c r="D218" s="106">
        <f t="shared" si="8"/>
        <v>0</v>
      </c>
      <c r="E218" s="106">
        <f t="shared" si="8"/>
        <v>0</v>
      </c>
      <c r="F218" s="106">
        <f t="shared" si="8"/>
        <v>0</v>
      </c>
      <c r="G218" s="106">
        <f t="shared" si="8"/>
        <v>0</v>
      </c>
      <c r="H218" s="106">
        <f t="shared" si="8"/>
        <v>0</v>
      </c>
      <c r="I218" s="106">
        <f t="shared" si="8"/>
        <v>0</v>
      </c>
      <c r="J218" s="106">
        <f t="shared" si="8"/>
        <v>0</v>
      </c>
      <c r="K218" s="106">
        <f t="shared" si="8"/>
        <v>0</v>
      </c>
      <c r="L218" s="106">
        <f t="shared" si="8"/>
        <v>0</v>
      </c>
      <c r="M218" s="106">
        <f t="shared" si="8"/>
        <v>0</v>
      </c>
      <c r="N218" s="106">
        <f t="shared" si="8"/>
        <v>0</v>
      </c>
      <c r="O218" s="106">
        <f t="shared" si="8"/>
        <v>0</v>
      </c>
      <c r="P218" s="106">
        <f t="shared" si="8"/>
        <v>0</v>
      </c>
      <c r="Q218" s="106">
        <f t="shared" si="8"/>
        <v>0</v>
      </c>
      <c r="R218" s="106">
        <f t="shared" si="8"/>
        <v>0</v>
      </c>
      <c r="S218" s="106">
        <f t="shared" si="8"/>
        <v>0</v>
      </c>
      <c r="T218" s="106">
        <f t="shared" si="8"/>
        <v>0</v>
      </c>
      <c r="U218" s="106">
        <f t="shared" si="8"/>
        <v>0</v>
      </c>
      <c r="V218" s="106">
        <f t="shared" si="8"/>
        <v>0</v>
      </c>
      <c r="W218" s="106">
        <f t="shared" si="8"/>
        <v>0</v>
      </c>
      <c r="X218" s="106">
        <f t="shared" si="8"/>
        <v>0</v>
      </c>
      <c r="Y218" s="106">
        <f t="shared" si="8"/>
        <v>0</v>
      </c>
      <c r="Z218" s="106">
        <f t="shared" si="8"/>
        <v>0</v>
      </c>
      <c r="AA218" s="106">
        <f t="shared" si="8"/>
        <v>0</v>
      </c>
      <c r="AB218" s="106">
        <f t="shared" si="8"/>
        <v>0</v>
      </c>
      <c r="AC218" s="106">
        <f t="shared" si="8"/>
        <v>0</v>
      </c>
      <c r="AD218" s="106">
        <f t="shared" si="8"/>
        <v>0</v>
      </c>
      <c r="AE218" s="106">
        <f t="shared" si="8"/>
        <v>0</v>
      </c>
      <c r="AF218" s="106">
        <f t="shared" si="8"/>
        <v>0</v>
      </c>
      <c r="AG218" s="106">
        <f t="shared" si="8"/>
        <v>0</v>
      </c>
      <c r="AH218" s="106">
        <f aca="true" t="shared" si="9" ref="AH218:BE218">SUM(AH200:AH217)</f>
        <v>0</v>
      </c>
      <c r="AI218" s="106">
        <f t="shared" si="9"/>
        <v>0</v>
      </c>
      <c r="AJ218" s="106">
        <f t="shared" si="9"/>
        <v>0</v>
      </c>
      <c r="AK218" s="106">
        <f t="shared" si="9"/>
        <v>0</v>
      </c>
      <c r="AL218" s="106">
        <f t="shared" si="9"/>
        <v>0</v>
      </c>
      <c r="AM218" s="106">
        <f t="shared" si="9"/>
        <v>0</v>
      </c>
      <c r="AN218" s="106">
        <f t="shared" si="9"/>
        <v>0</v>
      </c>
      <c r="AO218" s="106">
        <f t="shared" si="9"/>
        <v>0</v>
      </c>
      <c r="AP218" s="106">
        <f t="shared" si="9"/>
        <v>0</v>
      </c>
      <c r="AQ218" s="106">
        <f t="shared" si="9"/>
        <v>0</v>
      </c>
      <c r="AR218" s="106">
        <f t="shared" si="9"/>
        <v>0</v>
      </c>
      <c r="AS218" s="106">
        <f t="shared" si="9"/>
        <v>0</v>
      </c>
      <c r="AT218" s="106">
        <f t="shared" si="9"/>
        <v>0</v>
      </c>
      <c r="AU218" s="106">
        <f t="shared" si="9"/>
        <v>0</v>
      </c>
      <c r="AV218" s="106">
        <f t="shared" si="9"/>
        <v>0</v>
      </c>
      <c r="AW218" s="106">
        <f t="shared" si="9"/>
        <v>0</v>
      </c>
      <c r="AX218" s="106">
        <f t="shared" si="9"/>
        <v>0</v>
      </c>
      <c r="AY218" s="106">
        <f t="shared" si="9"/>
        <v>0</v>
      </c>
      <c r="AZ218" s="106">
        <f t="shared" si="9"/>
        <v>0</v>
      </c>
      <c r="BA218" s="106">
        <f t="shared" si="9"/>
        <v>0</v>
      </c>
      <c r="BB218" s="106">
        <f t="shared" si="9"/>
        <v>0</v>
      </c>
      <c r="BC218" s="106">
        <f t="shared" si="9"/>
        <v>0</v>
      </c>
      <c r="BD218" s="106">
        <f t="shared" si="9"/>
        <v>0</v>
      </c>
      <c r="BE218" s="106">
        <f t="shared" si="9"/>
        <v>0</v>
      </c>
      <c r="BF218" s="4"/>
    </row>
    <row r="219" spans="1:58" ht="15" customHeight="1">
      <c r="A219" s="3"/>
      <c r="B219" s="7"/>
      <c r="C219" s="8">
        <f>SUM(B218:E218)</f>
        <v>0</v>
      </c>
      <c r="D219" s="8"/>
      <c r="E219" s="9"/>
      <c r="F219" s="7"/>
      <c r="G219" s="8">
        <f>SUM(F218:I218)</f>
        <v>0</v>
      </c>
      <c r="H219" s="8"/>
      <c r="I219" s="9"/>
      <c r="J219" s="7"/>
      <c r="K219" s="8">
        <f>SUM(J218:M218)</f>
        <v>0</v>
      </c>
      <c r="L219" s="8"/>
      <c r="M219" s="9"/>
      <c r="N219" s="7"/>
      <c r="O219" s="8">
        <f>SUM(N218:Q218)</f>
        <v>0</v>
      </c>
      <c r="P219" s="8"/>
      <c r="Q219" s="9"/>
      <c r="R219" s="7"/>
      <c r="S219" s="8">
        <f>SUM(R218:U218)</f>
        <v>0</v>
      </c>
      <c r="T219" s="8"/>
      <c r="U219" s="9"/>
      <c r="V219" s="7"/>
      <c r="W219" s="8">
        <f>SUM(V218:Y218)</f>
        <v>0</v>
      </c>
      <c r="X219" s="8"/>
      <c r="Y219" s="9"/>
      <c r="Z219" s="7"/>
      <c r="AA219" s="8">
        <f>SUM(Z218:AC218)</f>
        <v>0</v>
      </c>
      <c r="AB219" s="8"/>
      <c r="AC219" s="9"/>
      <c r="AD219" s="7"/>
      <c r="AE219" s="8">
        <f>SUM(AD218:AG218)</f>
        <v>0</v>
      </c>
      <c r="AF219" s="8"/>
      <c r="AG219" s="9"/>
      <c r="AH219" s="7"/>
      <c r="AI219" s="8">
        <f>SUM(AH218:AK218)</f>
        <v>0</v>
      </c>
      <c r="AJ219" s="8"/>
      <c r="AK219" s="9"/>
      <c r="AL219" s="7"/>
      <c r="AM219" s="8">
        <f>SUM(AL218:AO218)</f>
        <v>0</v>
      </c>
      <c r="AN219" s="8"/>
      <c r="AO219" s="9"/>
      <c r="AP219" s="7"/>
      <c r="AQ219" s="8">
        <f>SUM(AP218:AS218)</f>
        <v>0</v>
      </c>
      <c r="AR219" s="8"/>
      <c r="AS219" s="9"/>
      <c r="AT219" s="7"/>
      <c r="AU219" s="8">
        <f>SUM(AT218:AW218)</f>
        <v>0</v>
      </c>
      <c r="AV219" s="8"/>
      <c r="AW219" s="9"/>
      <c r="AX219" s="7"/>
      <c r="AY219" s="8">
        <f>SUM(AX218:BA218)</f>
        <v>0</v>
      </c>
      <c r="AZ219" s="8"/>
      <c r="BA219" s="9"/>
      <c r="BB219" s="7"/>
      <c r="BC219" s="8">
        <f>SUM(BB218:BE218)</f>
        <v>0</v>
      </c>
      <c r="BD219" s="8"/>
      <c r="BE219" s="9"/>
      <c r="BF219" s="4"/>
    </row>
    <row r="220" spans="1:58" ht="15" customHeight="1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4"/>
    </row>
    <row r="221" spans="1:58" ht="15" customHeight="1">
      <c r="A221" s="299"/>
      <c r="B221" s="300"/>
      <c r="C221" s="30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4"/>
    </row>
    <row r="222" spans="1:58" ht="15" customHeight="1">
      <c r="A222" s="301"/>
      <c r="B222" s="300"/>
      <c r="C222" s="30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4"/>
    </row>
    <row r="223" spans="1:58" ht="15" customHeight="1" thickBot="1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6"/>
    </row>
  </sheetData>
  <sheetProtection/>
  <printOptions horizontalCentered="1"/>
  <pageMargins left="0.3937007874015748" right="0.3937007874015748" top="1.1811023622047245" bottom="1.1811023622047245" header="0.5118110236220472" footer="0.5118110236220472"/>
  <pageSetup fitToHeight="3" horizontalDpi="300" verticalDpi="300" orientation="landscape" paperSize="9" scale="47" r:id="rId1"/>
  <rowBreaks count="3" manualBreakCount="3">
    <brk id="64" max="255" man="1"/>
    <brk id="128" max="255" man="1"/>
    <brk id="1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83"/>
  <sheetViews>
    <sheetView showGridLines="0" zoomScalePageLayoutView="0" workbookViewId="0" topLeftCell="A1">
      <selection activeCell="E8" sqref="E8"/>
    </sheetView>
  </sheetViews>
  <sheetFormatPr defaultColWidth="11.421875" defaultRowHeight="12.75"/>
  <cols>
    <col min="1" max="1" width="5.57421875" style="212" bestFit="1" customWidth="1"/>
    <col min="2" max="2" width="22.7109375" style="31" customWidth="1"/>
    <col min="3" max="4" width="11.8515625" style="31" customWidth="1"/>
    <col min="5" max="8" width="3.7109375" style="31" customWidth="1"/>
    <col min="9" max="9" width="5.7109375" style="31" customWidth="1"/>
    <col min="10" max="10" width="4.421875" style="31" customWidth="1"/>
    <col min="11" max="11" width="1.57421875" style="31" bestFit="1" customWidth="1"/>
    <col min="12" max="12" width="3.421875" style="31" bestFit="1" customWidth="1"/>
    <col min="13" max="13" width="2.28125" style="31" customWidth="1"/>
    <col min="14" max="16384" width="11.421875" style="31" customWidth="1"/>
  </cols>
  <sheetData>
    <row r="1" spans="1:13" ht="19.5" customHeight="1">
      <c r="A1" s="503" t="str">
        <f>1!A1</f>
        <v>Ergebnisliste NBV-Liga Staffel 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</row>
    <row r="2" spans="1:13" ht="19.5" customHeight="1">
      <c r="A2" s="503" t="str">
        <f>1!A2</f>
        <v>5. Spieltag - 2.06.2013  in Büttgen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</row>
    <row r="3" spans="1:13" ht="19.5" customHeight="1">
      <c r="A3" s="504" t="str">
        <f>1!A3</f>
        <v>Abteilung 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</row>
    <row r="4" spans="1:13" ht="19.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103"/>
    </row>
    <row r="5" spans="1:13" ht="16.5" customHeight="1">
      <c r="A5" s="209"/>
      <c r="B5" s="120"/>
      <c r="C5" s="120"/>
      <c r="D5" s="120"/>
      <c r="E5" s="120"/>
      <c r="F5" s="120"/>
      <c r="G5" s="120"/>
      <c r="H5" s="120"/>
      <c r="I5" s="120"/>
      <c r="J5" s="120"/>
      <c r="K5" s="103"/>
      <c r="L5" s="103"/>
      <c r="M5" s="103"/>
    </row>
    <row r="6" spans="1:13" s="44" customFormat="1" ht="25.5" customHeight="1">
      <c r="A6" s="210" t="s">
        <v>14</v>
      </c>
      <c r="B6" s="102" t="str">
        <f>2!A1</f>
        <v>HMC Büttgen 2</v>
      </c>
      <c r="C6" s="102"/>
      <c r="D6" s="102"/>
      <c r="E6" s="104"/>
      <c r="F6" s="104"/>
      <c r="G6" s="104"/>
      <c r="H6" s="104"/>
      <c r="I6" s="104"/>
      <c r="J6" s="208">
        <f>1!I5</f>
        <v>10</v>
      </c>
      <c r="K6" s="224" t="str">
        <f>1!J5</f>
        <v>:</v>
      </c>
      <c r="L6" s="225">
        <f>1!K5</f>
        <v>0</v>
      </c>
      <c r="M6" s="20"/>
    </row>
    <row r="7" spans="1:13" ht="4.5" customHeight="1">
      <c r="A7" s="113"/>
      <c r="B7" s="101"/>
      <c r="C7" s="101"/>
      <c r="D7" s="101"/>
      <c r="E7" s="101"/>
      <c r="F7" s="101"/>
      <c r="G7" s="101"/>
      <c r="H7" s="101"/>
      <c r="I7" s="101"/>
      <c r="J7" s="103"/>
      <c r="K7" s="103"/>
      <c r="L7" s="103"/>
      <c r="M7" s="103"/>
    </row>
    <row r="8" spans="1:13" s="44" customFormat="1" ht="16.5" customHeight="1">
      <c r="A8" s="185" t="s">
        <v>14</v>
      </c>
      <c r="B8" s="186" t="str">
        <f>IF(2!B8,2!B5,"")</f>
        <v>Schöbel, Manfred</v>
      </c>
      <c r="C8" s="187" t="str">
        <f>IF(2!B8,2!B6,"")</f>
        <v>Sm1</v>
      </c>
      <c r="D8" s="187">
        <f>IF(2!B8,2!B4,"")</f>
        <v>37048</v>
      </c>
      <c r="E8" s="186">
        <f>IF(2!B26,2!B26,"")</f>
        <v>22</v>
      </c>
      <c r="F8" s="186">
        <f>IF(2!C26,2!C26,"")</f>
        <v>26</v>
      </c>
      <c r="G8" s="186">
        <f>IF(2!D26,2!D26,"")</f>
        <v>22</v>
      </c>
      <c r="H8" s="186">
        <f>IF(2!E26,2!E26,"")</f>
        <v>23</v>
      </c>
      <c r="I8" s="188">
        <f>IF(2!B8,SUM(E8:H8),"")</f>
        <v>93</v>
      </c>
      <c r="J8" s="506">
        <f>IF(2!E2,I8/'Info Turnier'!B2,"")</f>
        <v>23.25</v>
      </c>
      <c r="K8" s="506"/>
      <c r="L8" s="506"/>
      <c r="M8" s="20"/>
    </row>
    <row r="9" spans="1:13" s="44" customFormat="1" ht="16.5" customHeight="1">
      <c r="A9" s="192" t="s">
        <v>16</v>
      </c>
      <c r="B9" s="193" t="str">
        <f>IF(2!F8,2!F5,"")</f>
        <v>Wieser, Rene</v>
      </c>
      <c r="C9" s="194" t="str">
        <f>IF(2!F8,2!F6,"")</f>
        <v>H</v>
      </c>
      <c r="D9" s="194">
        <f>IF(2!F9,2!F4,"")</f>
        <v>37893</v>
      </c>
      <c r="E9" s="193">
        <f>IF(2!F26,2!F26,"")</f>
        <v>29</v>
      </c>
      <c r="F9" s="193">
        <f>IF(2!G26,2!G26,"")</f>
        <v>26</v>
      </c>
      <c r="G9" s="193">
        <f>IF(2!H26,2!H26,"")</f>
        <v>26</v>
      </c>
      <c r="H9" s="193">
        <f>IF(2!I26,2!I26,"")</f>
        <v>23</v>
      </c>
      <c r="I9" s="195">
        <f>IF(2!F8,SUM(E9:H9),"")</f>
        <v>104</v>
      </c>
      <c r="J9" s="502">
        <f>IF(2!I2,I9/'Info Turnier'!B2,"")</f>
        <v>26</v>
      </c>
      <c r="K9" s="502"/>
      <c r="L9" s="502"/>
      <c r="M9" s="20"/>
    </row>
    <row r="10" spans="1:13" s="44" customFormat="1" ht="16.5" customHeight="1">
      <c r="A10" s="192" t="s">
        <v>17</v>
      </c>
      <c r="B10" s="193" t="str">
        <f>IF(2!J8,2!J5,"")</f>
        <v>Efinger, Helmut</v>
      </c>
      <c r="C10" s="194" t="str">
        <f>IF(2!J8,2!J6,"")</f>
        <v>Sm1</v>
      </c>
      <c r="D10" s="194">
        <f>IF(2!J9,2!J4,"")</f>
        <v>23923</v>
      </c>
      <c r="E10" s="193">
        <f>IF(2!J26,2!J26,"")</f>
        <v>26</v>
      </c>
      <c r="F10" s="193">
        <f>IF(2!K26,2!K26,"")</f>
        <v>24</v>
      </c>
      <c r="G10" s="193">
        <f>IF(2!L26,2!L26,"")</f>
        <v>23</v>
      </c>
      <c r="H10" s="193">
        <f>IF(2!M26,2!M26,"")</f>
        <v>23</v>
      </c>
      <c r="I10" s="195">
        <f>IF(2!J8,SUM(E10:H10),"")</f>
        <v>96</v>
      </c>
      <c r="J10" s="502">
        <f>IF(2!M2,I10/'Info Turnier'!B2,"")</f>
        <v>24</v>
      </c>
      <c r="K10" s="502"/>
      <c r="L10" s="502"/>
      <c r="M10" s="20"/>
    </row>
    <row r="11" spans="1:13" s="44" customFormat="1" ht="16.5" customHeight="1">
      <c r="A11" s="192" t="s">
        <v>18</v>
      </c>
      <c r="B11" s="193" t="str">
        <f>IF(2!N8,2!N5,"")</f>
        <v>Haubeil, Reinhard</v>
      </c>
      <c r="C11" s="194" t="str">
        <f>IF(2!N8,2!N6,"")</f>
        <v>Sm2</v>
      </c>
      <c r="D11" s="194">
        <f>IF(2!N9,2!N4,"")</f>
        <v>47485</v>
      </c>
      <c r="E11" s="193">
        <f>IF(2!N26,2!N26,"")</f>
        <v>23</v>
      </c>
      <c r="F11" s="193">
        <f>IF(2!O26,2!O26,"")</f>
        <v>23</v>
      </c>
      <c r="G11" s="193">
        <f>IF(2!P26,2!P26,"")</f>
        <v>23</v>
      </c>
      <c r="H11" s="193">
        <f>IF(2!Q26,2!Q26,"")</f>
        <v>25</v>
      </c>
      <c r="I11" s="195">
        <f>IF(2!N8,SUM(E11:H11),"")</f>
        <v>94</v>
      </c>
      <c r="J11" s="502">
        <f>IF(2!Q2,I11/'Info Turnier'!B2,"")</f>
        <v>23.5</v>
      </c>
      <c r="K11" s="502"/>
      <c r="L11" s="502"/>
      <c r="M11" s="20"/>
    </row>
    <row r="12" spans="1:13" s="44" customFormat="1" ht="16.5" customHeight="1">
      <c r="A12" s="192" t="s">
        <v>19</v>
      </c>
      <c r="B12" s="193" t="str">
        <f>IF(2!R8,2!R5,"")</f>
        <v>Becker, Gerd</v>
      </c>
      <c r="C12" s="194" t="str">
        <f>IF(2!R8,2!R6,"")</f>
        <v>Sm1</v>
      </c>
      <c r="D12" s="194">
        <f>IF(2!R9,2!R4,"")</f>
        <v>23924</v>
      </c>
      <c r="E12" s="193">
        <f>IF(2!R26,2!R26,"")</f>
        <v>23</v>
      </c>
      <c r="F12" s="193">
        <f>IF(2!S26,2!S26,"")</f>
        <v>22</v>
      </c>
      <c r="G12" s="193">
        <f>IF(2!T26,2!T26,"")</f>
        <v>26</v>
      </c>
      <c r="H12" s="193">
        <f>IF(2!U26,2!U26,"")</f>
        <v>20</v>
      </c>
      <c r="I12" s="195">
        <f>IF(2!R8,SUM(E12:H12),"")</f>
        <v>91</v>
      </c>
      <c r="J12" s="502">
        <f>IF(2!U2,I12/'Info Turnier'!B2,"")</f>
        <v>22.75</v>
      </c>
      <c r="K12" s="502"/>
      <c r="L12" s="502"/>
      <c r="M12" s="20"/>
    </row>
    <row r="13" spans="1:13" s="44" customFormat="1" ht="16.5" customHeight="1">
      <c r="A13" s="192" t="s">
        <v>20</v>
      </c>
      <c r="B13" s="193" t="str">
        <f>IF(2!V8,2!V5,"")</f>
        <v>Krumm, Kai</v>
      </c>
      <c r="C13" s="194" t="str">
        <f>IF(2!V8,2!V6,"")</f>
        <v>H</v>
      </c>
      <c r="D13" s="194">
        <f>IF(2!V9,2!V4,"")</f>
        <v>36856</v>
      </c>
      <c r="E13" s="193">
        <f>IF(2!V26,2!V26,"")</f>
        <v>21</v>
      </c>
      <c r="F13" s="193">
        <f>IF(2!W26,2!W26,"")</f>
        <v>21</v>
      </c>
      <c r="G13" s="193">
        <f>IF(2!X26,2!X26,"")</f>
        <v>22</v>
      </c>
      <c r="H13" s="193">
        <f>IF(2!Y26,2!Y26,"")</f>
        <v>24</v>
      </c>
      <c r="I13" s="195">
        <f>IF(2!V8,SUM(E13:H13),"")</f>
        <v>88</v>
      </c>
      <c r="J13" s="502">
        <f>IF(2!Y2,I13/'Info Turnier'!B2,"")</f>
        <v>22</v>
      </c>
      <c r="K13" s="502"/>
      <c r="L13" s="502"/>
      <c r="M13" s="20"/>
    </row>
    <row r="14" spans="1:13" s="44" customFormat="1" ht="16.5" customHeight="1">
      <c r="A14" s="192" t="s">
        <v>31</v>
      </c>
      <c r="B14" s="193">
        <f>IF(2!Z3,2!Z5,"")</f>
      </c>
      <c r="C14" s="194">
        <f>IF(2!Z3,2!Z6,"")</f>
      </c>
      <c r="D14" s="194">
        <f>IF(2!Z3,2!Z4,"")</f>
      </c>
      <c r="E14" s="193">
        <f>IF(2!Z26,2!Z26,"")</f>
      </c>
      <c r="F14" s="193">
        <f>IF(2!AA26,2!AA26,"")</f>
      </c>
      <c r="G14" s="193">
        <f>IF(2!AB26,2!AB26,"")</f>
      </c>
      <c r="H14" s="193">
        <f>IF(2!AC26,2!AC26,"")</f>
      </c>
      <c r="I14" s="195">
        <f>IF(2!Z3,SUM(E14:H14),"")</f>
      </c>
      <c r="J14" s="502"/>
      <c r="K14" s="502"/>
      <c r="L14" s="502"/>
      <c r="M14" s="20"/>
    </row>
    <row r="15" spans="1:13" s="44" customFormat="1" ht="16.5" customHeight="1">
      <c r="A15" s="233"/>
      <c r="B15" s="234"/>
      <c r="C15" s="194"/>
      <c r="D15" s="194"/>
      <c r="E15" s="195">
        <f>SUM(E8:E14)</f>
        <v>144</v>
      </c>
      <c r="F15" s="195">
        <f>SUM(F8:F14)</f>
        <v>142</v>
      </c>
      <c r="G15" s="195">
        <f>SUM(G8:G14)</f>
        <v>142</v>
      </c>
      <c r="H15" s="195">
        <f>SUM(H8:H14)</f>
        <v>138</v>
      </c>
      <c r="I15" s="195">
        <f>SUM(E8:H14)</f>
        <v>566</v>
      </c>
      <c r="J15" s="505">
        <f>I15/(6*'Info Turnier'!B2)</f>
        <v>23.583333333333332</v>
      </c>
      <c r="K15" s="505"/>
      <c r="L15" s="505"/>
      <c r="M15" s="20"/>
    </row>
    <row r="16" spans="1:13" s="44" customFormat="1" ht="16.5" customHeight="1">
      <c r="A16" s="192" t="s">
        <v>15</v>
      </c>
      <c r="B16" s="193" t="str">
        <f>IF(2!AD3,2!AD5,"")</f>
        <v>Faßbender, Markus</v>
      </c>
      <c r="C16" s="194" t="str">
        <f>IF(2!AD3,2!AD6,"")</f>
        <v>H</v>
      </c>
      <c r="D16" s="194">
        <f>IF(2!AD3,2!AD4,"")</f>
        <v>38528</v>
      </c>
      <c r="E16" s="193">
        <f>IF(2!AD26,2!AD26,"")</f>
        <v>30</v>
      </c>
      <c r="F16" s="193">
        <f>IF(2!AE26,2!AE26,"")</f>
        <v>29</v>
      </c>
      <c r="G16" s="193">
        <f>IF(2!AF26,2!AF26,"")</f>
        <v>23</v>
      </c>
      <c r="H16" s="193">
        <f>IF(2!AG26,2!AG26,"")</f>
        <v>26</v>
      </c>
      <c r="I16" s="195">
        <f>IF(2!AD3,SUM(E16:H16),"")</f>
        <v>108</v>
      </c>
      <c r="J16" s="502">
        <f>IF(2!AD3,I16/'Info Turnier'!B2,"")</f>
        <v>27</v>
      </c>
      <c r="K16" s="502"/>
      <c r="L16" s="502"/>
      <c r="M16" s="20"/>
    </row>
    <row r="17" spans="1:13" s="44" customFormat="1" ht="16.5" customHeight="1">
      <c r="A17" s="192" t="s">
        <v>32</v>
      </c>
      <c r="B17" s="193">
        <f>IF(2!AH3,2!AH5,"")</f>
      </c>
      <c r="C17" s="194">
        <f>IF(2!AH3,2!AH6,"")</f>
      </c>
      <c r="D17" s="194">
        <f>IF(2!AH3,2!AH4,"")</f>
      </c>
      <c r="E17" s="193">
        <f>IF(2!AH26,2!AH26,"")</f>
      </c>
      <c r="F17" s="193">
        <f>IF(2!AI26,2!AI26,"")</f>
      </c>
      <c r="G17" s="193">
        <f>IF(2!AJ26,2!AJ26,"")</f>
      </c>
      <c r="H17" s="193">
        <f>IF(2!AK26,2!AK26,"")</f>
      </c>
      <c r="I17" s="195">
        <f>IF(2!AH3,SUM(E17:H17),"")</f>
      </c>
      <c r="J17" s="502">
        <f>IF(2!AH3,I17/'Info Turnier'!B2,"")</f>
      </c>
      <c r="K17" s="502"/>
      <c r="L17" s="502"/>
      <c r="M17" s="20"/>
    </row>
    <row r="18" spans="1:13" ht="12.75">
      <c r="A18" s="211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s="44" customFormat="1" ht="25.5" customHeight="1">
      <c r="A19" s="210" t="s">
        <v>16</v>
      </c>
      <c r="B19" s="102" t="str">
        <f>2!A33</f>
        <v>BGV Bergisch Land 2</v>
      </c>
      <c r="C19" s="102"/>
      <c r="D19" s="102"/>
      <c r="E19" s="104"/>
      <c r="F19" s="104"/>
      <c r="G19" s="104"/>
      <c r="H19" s="104"/>
      <c r="I19" s="104"/>
      <c r="J19" s="208">
        <f>1!I7</f>
        <v>8</v>
      </c>
      <c r="K19" s="224" t="str">
        <f>1!J7</f>
        <v>:</v>
      </c>
      <c r="L19" s="225">
        <f>1!K7</f>
        <v>2</v>
      </c>
      <c r="M19" s="20"/>
    </row>
    <row r="20" spans="1:13" ht="4.5" customHeight="1">
      <c r="A20" s="113"/>
      <c r="B20" s="101"/>
      <c r="C20" s="101"/>
      <c r="D20" s="101"/>
      <c r="E20" s="101"/>
      <c r="F20" s="101"/>
      <c r="G20" s="101"/>
      <c r="H20" s="101"/>
      <c r="I20" s="101"/>
      <c r="J20" s="103"/>
      <c r="K20" s="103"/>
      <c r="L20" s="103"/>
      <c r="M20" s="103"/>
    </row>
    <row r="21" spans="1:13" s="44" customFormat="1" ht="16.5" customHeight="1">
      <c r="A21" s="185" t="s">
        <v>14</v>
      </c>
      <c r="B21" s="186" t="str">
        <f>IF(2!B40,2!B37,"")</f>
        <v>Eilert, Sigrid</v>
      </c>
      <c r="C21" s="187" t="str">
        <f>IF(2!B40,2!B38,"")</f>
        <v>Sw 2</v>
      </c>
      <c r="D21" s="187">
        <f>IF(2!B40,2!B36,"")</f>
        <v>49367</v>
      </c>
      <c r="E21" s="186">
        <f>IF(2!B58,2!B58,"")</f>
        <v>23</v>
      </c>
      <c r="F21" s="186">
        <f>IF(2!C58,2!C58,"")</f>
        <v>32</v>
      </c>
      <c r="G21" s="186">
        <f>IF(2!D58,2!D58,"")</f>
        <v>22</v>
      </c>
      <c r="H21" s="186">
        <f>IF(2!E58,2!E58,"")</f>
        <v>25</v>
      </c>
      <c r="I21" s="188">
        <f>IF(2!B40,SUM(E21:H21),"")</f>
        <v>102</v>
      </c>
      <c r="J21" s="506">
        <f>IF(2!E34,I21/'Info Turnier'!B2,"")</f>
        <v>25.5</v>
      </c>
      <c r="K21" s="506"/>
      <c r="L21" s="506"/>
      <c r="M21" s="20"/>
    </row>
    <row r="22" spans="1:13" s="44" customFormat="1" ht="16.5" customHeight="1">
      <c r="A22" s="192" t="s">
        <v>16</v>
      </c>
      <c r="B22" s="193" t="str">
        <f>IF(2!F40,2!F37,"")</f>
        <v>Hein, Karsten</v>
      </c>
      <c r="C22" s="194" t="str">
        <f>IF(2!F40,2!F38,"")</f>
        <v>Sm 1</v>
      </c>
      <c r="D22" s="194">
        <f>IF(2!F40,2!F36,"")</f>
        <v>29808</v>
      </c>
      <c r="E22" s="193">
        <f>IF(2!F58,2!F58,"")</f>
        <v>22</v>
      </c>
      <c r="F22" s="193">
        <f>IF(2!G58,2!G58,"")</f>
        <v>25</v>
      </c>
      <c r="G22" s="193">
        <f>IF(2!H58,2!H58,"")</f>
        <v>22</v>
      </c>
      <c r="H22" s="193">
        <f>IF(2!I58,2!I58,"")</f>
        <v>27</v>
      </c>
      <c r="I22" s="195">
        <f>IF(2!F40,SUM(E22:H22),"")</f>
        <v>96</v>
      </c>
      <c r="J22" s="502">
        <f>IF(2!I34,I22/'Info Turnier'!B2,"")</f>
        <v>24</v>
      </c>
      <c r="K22" s="502"/>
      <c r="L22" s="502"/>
      <c r="M22" s="20"/>
    </row>
    <row r="23" spans="1:13" s="44" customFormat="1" ht="16.5" customHeight="1">
      <c r="A23" s="192" t="s">
        <v>17</v>
      </c>
      <c r="B23" s="193" t="str">
        <f>IF(2!J40,2!J37,"")</f>
        <v>Eilert, Norbert</v>
      </c>
      <c r="C23" s="194" t="str">
        <f>IF(2!J40,2!J38,"")</f>
        <v>Sm 2</v>
      </c>
      <c r="D23" s="194">
        <f>IF(2!J40,2!J36,"")</f>
        <v>49368</v>
      </c>
      <c r="E23" s="193">
        <f>IF(2!J58,2!J58,"")</f>
        <v>24</v>
      </c>
      <c r="F23" s="193">
        <f>IF(2!K58,2!K58,"")</f>
        <v>23</v>
      </c>
      <c r="G23" s="193">
        <f>IF(2!L58,2!L58,"")</f>
        <v>21</v>
      </c>
      <c r="H23" s="193">
        <f>IF(2!M58,2!M58,"")</f>
        <v>23</v>
      </c>
      <c r="I23" s="195">
        <f>IF(2!J40,SUM(E23:H23),"")</f>
        <v>91</v>
      </c>
      <c r="J23" s="502">
        <f>IF(2!M34,I23/'Info Turnier'!B2,"")</f>
        <v>22.75</v>
      </c>
      <c r="K23" s="502"/>
      <c r="L23" s="502"/>
      <c r="M23" s="20"/>
    </row>
    <row r="24" spans="1:13" s="44" customFormat="1" ht="16.5" customHeight="1">
      <c r="A24" s="192" t="s">
        <v>18</v>
      </c>
      <c r="B24" s="193" t="str">
        <f>IF(2!N40,2!N37,"")</f>
        <v>Eilert, Phillip</v>
      </c>
      <c r="C24" s="194" t="str">
        <f>IF(2!N40,2!N38,"")</f>
        <v>H</v>
      </c>
      <c r="D24" s="194">
        <f>IF(2!N40,2!N36,"")</f>
        <v>31150</v>
      </c>
      <c r="E24" s="193">
        <f>IF(2!N58,2!N58,"")</f>
        <v>25</v>
      </c>
      <c r="F24" s="193">
        <f>IF(2!O58,2!O58,"")</f>
        <v>30</v>
      </c>
      <c r="G24" s="193">
        <f>IF(2!P58,2!P58,"")</f>
        <v>23</v>
      </c>
      <c r="H24" s="193">
        <f>IF(2!Q58,2!Q58,"")</f>
        <v>24</v>
      </c>
      <c r="I24" s="195">
        <f>IF(2!N40,SUM(E24:H24),"")</f>
        <v>102</v>
      </c>
      <c r="J24" s="502">
        <f>IF(2!Q34,I24/'Info Turnier'!B2,"")</f>
        <v>25.5</v>
      </c>
      <c r="K24" s="502"/>
      <c r="L24" s="502"/>
      <c r="M24" s="20"/>
    </row>
    <row r="25" spans="1:13" s="44" customFormat="1" ht="16.5" customHeight="1">
      <c r="A25" s="192" t="s">
        <v>19</v>
      </c>
      <c r="B25" s="193" t="str">
        <f>IF(2!R40,2!R37,"")</f>
        <v>Dochat, Tobias</v>
      </c>
      <c r="C25" s="194" t="str">
        <f>IF(2!R40,2!R38,"")</f>
        <v>H</v>
      </c>
      <c r="D25" s="194">
        <f>IF(2!R40,2!R36,"")</f>
        <v>51818</v>
      </c>
      <c r="E25" s="193">
        <f>IF(2!R58,2!R58,"")</f>
        <v>23</v>
      </c>
      <c r="F25" s="193">
        <f>IF(2!S58,2!S58,"")</f>
        <v>23</v>
      </c>
      <c r="G25" s="193">
        <f>IF(2!T58,2!T58,"")</f>
        <v>22</v>
      </c>
      <c r="H25" s="193">
        <f>IF(2!U58,2!U58,"")</f>
        <v>26</v>
      </c>
      <c r="I25" s="195">
        <f>IF(2!R40,SUM(E25:H25),"")</f>
        <v>94</v>
      </c>
      <c r="J25" s="502">
        <f>IF(2!U34,I25/'Info Turnier'!B2,"")</f>
        <v>23.5</v>
      </c>
      <c r="K25" s="502"/>
      <c r="L25" s="502"/>
      <c r="M25" s="20"/>
    </row>
    <row r="26" spans="1:13" s="44" customFormat="1" ht="16.5" customHeight="1">
      <c r="A26" s="192" t="s">
        <v>20</v>
      </c>
      <c r="B26" s="193" t="str">
        <f>IF(2!V40,2!V37,"")</f>
        <v>Grapengeter, Gerno</v>
      </c>
      <c r="C26" s="194" t="str">
        <f>IF(2!V40,2!V38,"")</f>
        <v>Sm 1</v>
      </c>
      <c r="D26" s="194">
        <f>IF(2!V40,2!V36,"")</f>
        <v>45502</v>
      </c>
      <c r="E26" s="193">
        <f>IF(2!V58,2!V58,"")</f>
        <v>22</v>
      </c>
      <c r="F26" s="193">
        <f>IF(2!W58,2!W58,"")</f>
        <v>21</v>
      </c>
      <c r="G26" s="193">
        <f>IF(2!X58,2!X58,"")</f>
        <v>21</v>
      </c>
      <c r="H26" s="193">
        <f>IF(2!Y58,2!Y58,"")</f>
        <v>20</v>
      </c>
      <c r="I26" s="195">
        <f>IF(2!V40,SUM(E26:H26),"")</f>
        <v>84</v>
      </c>
      <c r="J26" s="502">
        <f>IF(2!Y34,I26/'Info Turnier'!B2,"")</f>
        <v>21</v>
      </c>
      <c r="K26" s="502"/>
      <c r="L26" s="502"/>
      <c r="M26" s="20"/>
    </row>
    <row r="27" spans="1:13" s="44" customFormat="1" ht="16.5" customHeight="1">
      <c r="A27" s="192" t="s">
        <v>31</v>
      </c>
      <c r="B27" s="193">
        <f>IF(2!Z35,2!Z37,"")</f>
      </c>
      <c r="C27" s="194">
        <f>IF(2!Z35,2!Z38,"")</f>
      </c>
      <c r="D27" s="194">
        <f>IF(2!Z35,2!Z36,"")</f>
      </c>
      <c r="E27" s="193">
        <f>IF(2!Z58,2!Z58,"")</f>
      </c>
      <c r="F27" s="193">
        <f>IF(2!AA58,2!AA58,"")</f>
      </c>
      <c r="G27" s="193">
        <f>IF(2!AB58,2!AB58,"")</f>
      </c>
      <c r="H27" s="193">
        <f>IF(2!AC58,2!AC58,"")</f>
      </c>
      <c r="I27" s="195">
        <f>IF(2!Z35,SUM(E27:H27),"")</f>
      </c>
      <c r="J27" s="502"/>
      <c r="K27" s="502"/>
      <c r="L27" s="502"/>
      <c r="M27" s="20"/>
    </row>
    <row r="28" spans="1:13" s="44" customFormat="1" ht="16.5" customHeight="1">
      <c r="A28" s="233"/>
      <c r="B28" s="234"/>
      <c r="C28" s="194"/>
      <c r="D28" s="194"/>
      <c r="E28" s="195">
        <f>SUM(E21:E27)</f>
        <v>139</v>
      </c>
      <c r="F28" s="195">
        <f>SUM(F21:F27)</f>
        <v>154</v>
      </c>
      <c r="G28" s="195">
        <f>SUM(G21:G27)</f>
        <v>131</v>
      </c>
      <c r="H28" s="195">
        <f>SUM(H21:H27)</f>
        <v>145</v>
      </c>
      <c r="I28" s="195">
        <f>SUM(E21:H27)</f>
        <v>569</v>
      </c>
      <c r="J28" s="505">
        <f>I28/(6*'Info Turnier'!B2)</f>
        <v>23.708333333333332</v>
      </c>
      <c r="K28" s="505"/>
      <c r="L28" s="505"/>
      <c r="M28" s="20"/>
    </row>
    <row r="29" spans="1:13" s="44" customFormat="1" ht="16.5" customHeight="1">
      <c r="A29" s="192" t="s">
        <v>15</v>
      </c>
      <c r="B29" s="193" t="str">
        <f>IF(2!AD35,2!AD37,"")</f>
        <v>Fellmann, Thomas</v>
      </c>
      <c r="C29" s="194" t="str">
        <f>IF(2!AD35,2!AD38,"")</f>
        <v>H</v>
      </c>
      <c r="D29" s="194">
        <f>IF(2!AD35,2!AD36,"")</f>
        <v>45697</v>
      </c>
      <c r="E29" s="193">
        <f>IF(2!AD58,2!AD58,"")</f>
        <v>29</v>
      </c>
      <c r="F29" s="193">
        <f>IF(2!AE58,2!AE58,"")</f>
        <v>26</v>
      </c>
      <c r="G29" s="193">
        <f>IF(2!AF58,2!AF58,"")</f>
        <v>27</v>
      </c>
      <c r="H29" s="193">
        <f>IF(2!AG58,2!AG58,"")</f>
        <v>30</v>
      </c>
      <c r="I29" s="195">
        <f>IF(2!AD35,SUM(E29:H29),"")</f>
        <v>112</v>
      </c>
      <c r="J29" s="502">
        <f>IF(2!AD35,I29/'Info Turnier'!B2,"")</f>
        <v>28</v>
      </c>
      <c r="K29" s="502"/>
      <c r="L29" s="502"/>
      <c r="M29" s="20"/>
    </row>
    <row r="30" spans="1:13" s="44" customFormat="1" ht="16.5" customHeight="1">
      <c r="A30" s="192" t="s">
        <v>32</v>
      </c>
      <c r="B30" s="193">
        <f>IF(2!AH35,2!AH37,"")</f>
      </c>
      <c r="C30" s="194">
        <f>IF(2!AH35,2!AH38,"")</f>
      </c>
      <c r="D30" s="194">
        <f>IF(2!AH35,2!AH36,"")</f>
      </c>
      <c r="E30" s="193">
        <f>IF(2!AH35,2!AH58,"")</f>
      </c>
      <c r="F30" s="193">
        <f>IF(2!AH35,2!AI58,"")</f>
      </c>
      <c r="G30" s="193">
        <f>IF(2!AH35,2!AJ58,"")</f>
      </c>
      <c r="H30" s="193">
        <f>IF(2!AH35,2!AK58,"")</f>
      </c>
      <c r="I30" s="195">
        <f>IF(2!AH35,SUM(E30:H30),"")</f>
      </c>
      <c r="J30" s="502">
        <f>IF(2!AH35,I30/'Info Turnier'!B2,"")</f>
      </c>
      <c r="K30" s="502"/>
      <c r="L30" s="502"/>
      <c r="M30" s="20"/>
    </row>
    <row r="31" spans="1:13" ht="12.75" customHeight="1">
      <c r="A31" s="211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s="44" customFormat="1" ht="25.5" customHeight="1">
      <c r="A32" s="210" t="s">
        <v>17</v>
      </c>
      <c r="B32" s="102" t="str">
        <f>2!A65</f>
        <v>BGSC Bochum</v>
      </c>
      <c r="C32" s="102"/>
      <c r="D32" s="102"/>
      <c r="E32" s="104"/>
      <c r="F32" s="104"/>
      <c r="G32" s="104"/>
      <c r="H32" s="104"/>
      <c r="I32" s="104"/>
      <c r="J32" s="208">
        <f>1!I9</f>
        <v>6</v>
      </c>
      <c r="K32" s="224" t="str">
        <f>1!J9</f>
        <v>:</v>
      </c>
      <c r="L32" s="225">
        <f>1!K9</f>
        <v>4</v>
      </c>
      <c r="M32" s="20"/>
    </row>
    <row r="33" spans="1:13" ht="4.5" customHeight="1">
      <c r="A33" s="113"/>
      <c r="B33" s="101"/>
      <c r="C33" s="101"/>
      <c r="D33" s="101"/>
      <c r="E33" s="101"/>
      <c r="F33" s="101"/>
      <c r="G33" s="101"/>
      <c r="H33" s="101"/>
      <c r="I33" s="101"/>
      <c r="J33" s="103"/>
      <c r="K33" s="103"/>
      <c r="L33" s="103"/>
      <c r="M33" s="103"/>
    </row>
    <row r="34" spans="1:13" s="44" customFormat="1" ht="16.5" customHeight="1">
      <c r="A34" s="185" t="s">
        <v>14</v>
      </c>
      <c r="B34" s="186" t="str">
        <f>IF(2!B72,2!B69,"")</f>
        <v>Nebe, Dirk</v>
      </c>
      <c r="C34" s="187" t="str">
        <f>IF(2!B72,2!B70,"")</f>
        <v>H</v>
      </c>
      <c r="D34" s="187">
        <f>IF(2!B72,2!B68,"")</f>
        <v>45049</v>
      </c>
      <c r="E34" s="186">
        <f>IF(2!B90,2!B90,"")</f>
        <v>24</v>
      </c>
      <c r="F34" s="186">
        <f>IF(2!C90,2!C90,"")</f>
        <v>25</v>
      </c>
      <c r="G34" s="186">
        <f>IF(2!D90,2!D90,"")</f>
        <v>23</v>
      </c>
      <c r="H34" s="186">
        <f>IF(2!E90,2!E90,"")</f>
        <v>24</v>
      </c>
      <c r="I34" s="188">
        <f>IF(2!B72,SUM(E34:H34),"")</f>
        <v>96</v>
      </c>
      <c r="J34" s="506">
        <f>IF(2!E66,I34/'Info Turnier'!B2,"")</f>
        <v>24</v>
      </c>
      <c r="K34" s="506"/>
      <c r="L34" s="506"/>
      <c r="M34" s="20"/>
    </row>
    <row r="35" spans="1:13" s="44" customFormat="1" ht="16.5" customHeight="1">
      <c r="A35" s="192" t="s">
        <v>16</v>
      </c>
      <c r="B35" s="193" t="str">
        <f>IF(2!F72,2!F69,"")</f>
        <v>Ossadnik, William</v>
      </c>
      <c r="C35" s="194" t="str">
        <f>IF(2!F72,2!F70,"")</f>
        <v>Jm</v>
      </c>
      <c r="D35" s="194">
        <f>IF(2!F72,2!F68,"")</f>
        <v>37643</v>
      </c>
      <c r="E35" s="193">
        <f>IF(2!F90,2!F90,"")</f>
        <v>26</v>
      </c>
      <c r="F35" s="193">
        <f>IF(2!G90,2!G90,"")</f>
        <v>33</v>
      </c>
      <c r="G35" s="193">
        <f>IF(2!H90,2!H90,"")</f>
        <v>26</v>
      </c>
      <c r="H35" s="193">
        <f>IF(2!I90,2!I90,"")</f>
        <v>23</v>
      </c>
      <c r="I35" s="195">
        <f>IF(2!F72,SUM(E35:H35),"")</f>
        <v>108</v>
      </c>
      <c r="J35" s="502">
        <f>IF(2!I66,I35/'Info Turnier'!B2,"")</f>
        <v>27</v>
      </c>
      <c r="K35" s="502"/>
      <c r="L35" s="502"/>
      <c r="M35" s="20"/>
    </row>
    <row r="36" spans="1:13" s="44" customFormat="1" ht="16.5" customHeight="1">
      <c r="A36" s="192" t="s">
        <v>17</v>
      </c>
      <c r="B36" s="193" t="str">
        <f>IF(2!J72,2!J69,"")</f>
        <v>Legisa, Valentino</v>
      </c>
      <c r="C36" s="194" t="str">
        <f>IF(2!J72,2!J70,"")</f>
        <v>H</v>
      </c>
      <c r="D36" s="194">
        <f>IF(2!J72,2!J68,"")</f>
        <v>48696</v>
      </c>
      <c r="E36" s="193">
        <f>IF(2!J90,2!J90,"")</f>
        <v>26</v>
      </c>
      <c r="F36" s="193">
        <f>IF(2!K90,2!K90,"")</f>
        <v>25</v>
      </c>
      <c r="G36" s="193">
        <f>IF(2!L90,2!L90,"")</f>
        <v>25</v>
      </c>
      <c r="H36" s="193">
        <f>IF(2!M90,2!M90,"")</f>
        <v>22</v>
      </c>
      <c r="I36" s="195">
        <f>IF(2!J72,SUM(E36:H36),"")</f>
        <v>98</v>
      </c>
      <c r="J36" s="502">
        <f>IF(2!M66,I36/'Info Turnier'!B2,"")</f>
        <v>24.5</v>
      </c>
      <c r="K36" s="502"/>
      <c r="L36" s="502"/>
      <c r="M36" s="20"/>
    </row>
    <row r="37" spans="1:13" s="44" customFormat="1" ht="16.5" customHeight="1">
      <c r="A37" s="192" t="s">
        <v>18</v>
      </c>
      <c r="B37" s="193" t="str">
        <f>IF(2!N72,2!N69,"")</f>
        <v>Bublitz, Wolf</v>
      </c>
      <c r="C37" s="194" t="str">
        <f>IF(2!N72,2!N70,"")</f>
        <v>H</v>
      </c>
      <c r="D37" s="194">
        <f>IF(2!N72,2!N68,"")</f>
        <v>34566</v>
      </c>
      <c r="E37" s="193">
        <f>IF(2!N90,2!N90,"")</f>
        <v>22</v>
      </c>
      <c r="F37" s="193">
        <f>IF(2!O90,2!O90,"")</f>
        <v>21</v>
      </c>
      <c r="G37" s="193">
        <f>IF(2!P90,2!P90,"")</f>
        <v>24</v>
      </c>
      <c r="H37" s="193">
        <f>IF(2!Q90,2!Q90,"")</f>
        <v>25</v>
      </c>
      <c r="I37" s="195">
        <f>IF(2!N72,SUM(E37:H37),"")</f>
        <v>92</v>
      </c>
      <c r="J37" s="502">
        <f>IF(2!Q66,I37/'Info Turnier'!B2,"")</f>
        <v>23</v>
      </c>
      <c r="K37" s="502"/>
      <c r="L37" s="502"/>
      <c r="M37" s="20"/>
    </row>
    <row r="38" spans="1:13" s="44" customFormat="1" ht="16.5" customHeight="1">
      <c r="A38" s="192" t="s">
        <v>19</v>
      </c>
      <c r="B38" s="193" t="str">
        <f>IF(2!R72,2!R69,"")</f>
        <v>Jablonowski, Ingo</v>
      </c>
      <c r="C38" s="194" t="str">
        <f>IF(2!R72,2!R70,"")</f>
        <v>H</v>
      </c>
      <c r="D38" s="194">
        <f>IF(2!R72,2!R68,"")</f>
        <v>43158</v>
      </c>
      <c r="E38" s="193">
        <f>IF(2!R90,2!R90,"")</f>
        <v>22</v>
      </c>
      <c r="F38" s="193">
        <f>IF(2!S90,2!S90,"")</f>
        <v>24</v>
      </c>
      <c r="G38" s="193">
        <f>IF(2!T90,2!T90,"")</f>
        <v>27</v>
      </c>
      <c r="H38" s="193">
        <f>IF(2!U90,2!U90,"")</f>
        <v>25</v>
      </c>
      <c r="I38" s="195">
        <f>IF(2!R72,SUM(E38:H38),"")</f>
        <v>98</v>
      </c>
      <c r="J38" s="502">
        <f>IF(2!U66,I38/'Info Turnier'!B2,"")</f>
        <v>24.5</v>
      </c>
      <c r="K38" s="502"/>
      <c r="L38" s="502"/>
      <c r="M38" s="20"/>
    </row>
    <row r="39" spans="1:13" s="44" customFormat="1" ht="16.5" customHeight="1">
      <c r="A39" s="192" t="s">
        <v>20</v>
      </c>
      <c r="B39" s="193" t="str">
        <f>IF(2!V72,2!V69,"")</f>
        <v>Dolleck, Carsten</v>
      </c>
      <c r="C39" s="194" t="str">
        <f>IF(2!V72,2!V70,"")</f>
        <v>H</v>
      </c>
      <c r="D39" s="194">
        <f>IF(2!V72,2!V68,"")</f>
        <v>43161</v>
      </c>
      <c r="E39" s="193">
        <f>IF(2!V90,2!V90,"")</f>
        <v>25</v>
      </c>
      <c r="F39" s="193">
        <f>IF(2!W90,2!W90,"")</f>
        <v>21</v>
      </c>
      <c r="G39" s="193">
        <f>IF(2!X90,2!X90,"")</f>
        <v>29</v>
      </c>
      <c r="H39" s="193">
        <f>IF(2!Y90,2!Y90,"")</f>
        <v>26</v>
      </c>
      <c r="I39" s="195">
        <f>IF(2!V72,SUM(E39:H39),"")</f>
        <v>101</v>
      </c>
      <c r="J39" s="502">
        <f>IF(2!Y66,I39/'Info Turnier'!B2,"")</f>
        <v>25.25</v>
      </c>
      <c r="K39" s="502"/>
      <c r="L39" s="502"/>
      <c r="M39" s="20"/>
    </row>
    <row r="40" spans="1:13" s="44" customFormat="1" ht="16.5" customHeight="1">
      <c r="A40" s="192" t="s">
        <v>31</v>
      </c>
      <c r="B40" s="193">
        <f>IF(2!Z67,2!Z69,"")</f>
      </c>
      <c r="C40" s="194">
        <f>IF(2!Z67,2!Z70,"")</f>
      </c>
      <c r="D40" s="194">
        <f>IF(2!Z67,2!Z68,"")</f>
      </c>
      <c r="E40" s="193">
        <f>IF(2!Z90,2!Z90,"")</f>
      </c>
      <c r="F40" s="193">
        <f>IF(2!AA90,2!AA90,"")</f>
      </c>
      <c r="G40" s="193">
        <f>IF(2!AB90,2!AB90,"")</f>
      </c>
      <c r="H40" s="193">
        <f>IF(2!AC90,2!AC90,"")</f>
      </c>
      <c r="I40" s="195">
        <f>IF(2!Z67,SUM(E40:H40),"")</f>
      </c>
      <c r="J40" s="502"/>
      <c r="K40" s="502"/>
      <c r="L40" s="502"/>
      <c r="M40" s="20"/>
    </row>
    <row r="41" spans="1:13" s="44" customFormat="1" ht="16.5" customHeight="1">
      <c r="A41" s="233"/>
      <c r="B41" s="234"/>
      <c r="C41" s="194"/>
      <c r="D41" s="194"/>
      <c r="E41" s="195">
        <f>SUM(E34:E40)</f>
        <v>145</v>
      </c>
      <c r="F41" s="195">
        <f>SUM(F34:F40)</f>
        <v>149</v>
      </c>
      <c r="G41" s="195">
        <f>SUM(G34:G40)</f>
        <v>154</v>
      </c>
      <c r="H41" s="195">
        <f>SUM(H34:H40)</f>
        <v>145</v>
      </c>
      <c r="I41" s="195">
        <f>SUM(E34:H40)</f>
        <v>593</v>
      </c>
      <c r="J41" s="505">
        <f>I41/(6*'Info Turnier'!B2)</f>
        <v>24.708333333333332</v>
      </c>
      <c r="K41" s="505"/>
      <c r="L41" s="505"/>
      <c r="M41" s="20"/>
    </row>
    <row r="42" spans="1:13" s="44" customFormat="1" ht="16.5" customHeight="1">
      <c r="A42" s="192" t="s">
        <v>15</v>
      </c>
      <c r="B42" s="193" t="str">
        <f>IF(2!AD67,2!AD69,"")</f>
        <v>Hellmann, Christian</v>
      </c>
      <c r="C42" s="194" t="str">
        <f>IF(2!AD67,2!AD70,"")</f>
        <v>H</v>
      </c>
      <c r="D42" s="194">
        <f>IF(2!AD67,2!AD68,"")</f>
        <v>37321</v>
      </c>
      <c r="E42" s="193">
        <f>IF(2!AD90,2!AD90,"")</f>
        <v>29</v>
      </c>
      <c r="F42" s="193">
        <f>IF(2!AE90,2!AE90,"")</f>
        <v>28</v>
      </c>
      <c r="G42" s="193">
        <f>IF(2!AF90,2!AF90,"")</f>
        <v>26</v>
      </c>
      <c r="H42" s="193">
        <f>IF(2!AG90,2!AG90,"")</f>
        <v>26</v>
      </c>
      <c r="I42" s="195">
        <f>IF(2!AD67,SUM(E42:H42),"")</f>
        <v>109</v>
      </c>
      <c r="J42" s="502">
        <f>IF(2!AD67,I42/'Info Turnier'!B2,"")</f>
        <v>27.25</v>
      </c>
      <c r="K42" s="502"/>
      <c r="L42" s="502"/>
      <c r="M42" s="20"/>
    </row>
    <row r="43" spans="1:13" s="44" customFormat="1" ht="16.5" customHeight="1">
      <c r="A43" s="192" t="s">
        <v>32</v>
      </c>
      <c r="B43" s="193">
        <f>IF(2!AH67,2!AH69,"")</f>
      </c>
      <c r="C43" s="194">
        <f>IF(2!AH67,2!AH70,"")</f>
      </c>
      <c r="D43" s="194">
        <f>IF(2!AH67,2!AH68,"")</f>
      </c>
      <c r="E43" s="193">
        <f>IF(2!AH90,2!AH90,"")</f>
      </c>
      <c r="F43" s="193">
        <f>IF(2!AI90,2!AI90,"")</f>
      </c>
      <c r="G43" s="193">
        <f>IF(2!AJ90,2!AJ90,"")</f>
      </c>
      <c r="H43" s="193">
        <f>IF(2!AK90,2!AK90,"")</f>
      </c>
      <c r="I43" s="195">
        <f>IF(2!AH67,SUM(E43:H43),"")</f>
      </c>
      <c r="J43" s="502">
        <f>IF(2!AH67,I43/'Info Turnier'!B2,"")</f>
      </c>
      <c r="K43" s="502"/>
      <c r="L43" s="502"/>
      <c r="M43" s="20"/>
    </row>
    <row r="44" spans="1:13" ht="12.75">
      <c r="A44" s="211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s="44" customFormat="1" ht="25.5" customHeight="1">
      <c r="A45" s="210" t="s">
        <v>18</v>
      </c>
      <c r="B45" s="102" t="str">
        <f>2!A97</f>
        <v>MGC "As" Witten</v>
      </c>
      <c r="C45" s="102"/>
      <c r="D45" s="102"/>
      <c r="E45" s="104"/>
      <c r="F45" s="104"/>
      <c r="G45" s="104"/>
      <c r="H45" s="104"/>
      <c r="I45" s="104"/>
      <c r="J45" s="208">
        <f>1!I11</f>
        <v>4</v>
      </c>
      <c r="K45" s="224" t="str">
        <f>1!J11</f>
        <v>:</v>
      </c>
      <c r="L45" s="225">
        <f>1!K11</f>
        <v>6</v>
      </c>
      <c r="M45" s="20"/>
    </row>
    <row r="46" spans="1:13" ht="4.5" customHeight="1">
      <c r="A46" s="113"/>
      <c r="B46" s="101"/>
      <c r="C46" s="101"/>
      <c r="D46" s="101"/>
      <c r="E46" s="101"/>
      <c r="F46" s="101"/>
      <c r="G46" s="101"/>
      <c r="H46" s="101"/>
      <c r="I46" s="101"/>
      <c r="J46" s="103"/>
      <c r="K46" s="103"/>
      <c r="L46" s="103"/>
      <c r="M46" s="103"/>
    </row>
    <row r="47" spans="1:13" s="44" customFormat="1" ht="16.5" customHeight="1">
      <c r="A47" s="185" t="s">
        <v>14</v>
      </c>
      <c r="B47" s="186" t="str">
        <f>IF(2!B104,2!B101,"")</f>
        <v>Eisermann, Bernd</v>
      </c>
      <c r="C47" s="187" t="str">
        <f>IF(2!B104,2!B102,"")</f>
        <v>Sm1</v>
      </c>
      <c r="D47" s="187">
        <f>IF(2!B104,2!B100,"")</f>
        <v>24693</v>
      </c>
      <c r="E47" s="186">
        <f>IF(2!B122,2!B122,"")</f>
        <v>28</v>
      </c>
      <c r="F47" s="186">
        <f>IF(2!C122,2!C122,"")</f>
        <v>21</v>
      </c>
      <c r="G47" s="186">
        <f>IF(2!D122,2!D122,"")</f>
        <v>26</v>
      </c>
      <c r="H47" s="186">
        <f>IF(2!E122,2!E122,"")</f>
        <v>24</v>
      </c>
      <c r="I47" s="188">
        <f>IF(2!B104,SUM(E47:H47),"")</f>
        <v>99</v>
      </c>
      <c r="J47" s="506">
        <f>IF(2!E98,I47/'Info Turnier'!B2,"")</f>
        <v>24.75</v>
      </c>
      <c r="K47" s="506"/>
      <c r="L47" s="506"/>
      <c r="M47" s="20"/>
    </row>
    <row r="48" spans="1:13" s="44" customFormat="1" ht="16.5" customHeight="1">
      <c r="A48" s="192" t="s">
        <v>16</v>
      </c>
      <c r="B48" s="193" t="str">
        <f>IF(2!F104,2!F101,"")</f>
        <v>Lüttenberg, Winfried</v>
      </c>
      <c r="C48" s="194" t="str">
        <f>IF(2!F104,2!F102,"")</f>
        <v>Sm2</v>
      </c>
      <c r="D48" s="194">
        <f>IF(2!F104,2!F100,"")</f>
        <v>21946</v>
      </c>
      <c r="E48" s="193">
        <f>IF(2!F122,2!F122,"")</f>
        <v>24</v>
      </c>
      <c r="F48" s="193">
        <f>IF(2!G122,2!G122,"")</f>
        <v>28</v>
      </c>
      <c r="G48" s="193">
        <f>IF(2!H122,2!H122,"")</f>
        <v>22</v>
      </c>
      <c r="H48" s="193">
        <f>IF(2!I122,2!I122,"")</f>
        <v>25</v>
      </c>
      <c r="I48" s="195">
        <f>IF(2!F104,SUM(E48:H48),"")</f>
        <v>99</v>
      </c>
      <c r="J48" s="502">
        <f>IF(2!I98,I48/'Info Turnier'!B2,"")</f>
        <v>24.75</v>
      </c>
      <c r="K48" s="502"/>
      <c r="L48" s="502"/>
      <c r="M48" s="20"/>
    </row>
    <row r="49" spans="1:13" s="44" customFormat="1" ht="16.5" customHeight="1">
      <c r="A49" s="192" t="s">
        <v>17</v>
      </c>
      <c r="B49" s="193" t="str">
        <f>IF(2!J104,2!J101,"")</f>
        <v>Schmidt, Olaf</v>
      </c>
      <c r="C49" s="194" t="str">
        <f>IF(2!J104,2!J102,"")</f>
        <v>Sm1</v>
      </c>
      <c r="D49" s="194">
        <f>IF(2!J104,2!J100,"")</f>
        <v>26491</v>
      </c>
      <c r="E49" s="193">
        <f>IF(2!J122,2!J122,"")</f>
        <v>24</v>
      </c>
      <c r="F49" s="193">
        <f>IF(2!K122,2!K122,"")</f>
        <v>23</v>
      </c>
      <c r="G49" s="193">
        <f>IF(2!L122,2!L122,"")</f>
        <v>27</v>
      </c>
      <c r="H49" s="193">
        <f>IF(2!M122,2!M122,"")</f>
        <v>26</v>
      </c>
      <c r="I49" s="195">
        <f>IF(2!J104,SUM(E49:H49),"")</f>
        <v>100</v>
      </c>
      <c r="J49" s="502">
        <f>IF(2!M98,I49/'Info Turnier'!B2,"")</f>
        <v>25</v>
      </c>
      <c r="K49" s="502"/>
      <c r="L49" s="502"/>
      <c r="M49" s="20"/>
    </row>
    <row r="50" spans="1:13" s="44" customFormat="1" ht="16.5" customHeight="1">
      <c r="A50" s="192" t="s">
        <v>18</v>
      </c>
      <c r="B50" s="193" t="str">
        <f>IF(2!N104,2!N101,"")</f>
        <v>Hickert, Peter</v>
      </c>
      <c r="C50" s="194" t="str">
        <f>IF(2!N104,2!N102,"")</f>
        <v>Sm1</v>
      </c>
      <c r="D50" s="194">
        <f>IF(2!N104,2!N100,"")</f>
        <v>46250</v>
      </c>
      <c r="E50" s="193">
        <f>IF(2!N122,2!N122,"")</f>
        <v>26</v>
      </c>
      <c r="F50" s="193">
        <f>IF(2!O122,2!O122,"")</f>
        <v>27</v>
      </c>
      <c r="G50" s="193">
        <f>IF(2!P122,2!P122,"")</f>
        <v>24</v>
      </c>
      <c r="H50" s="193">
        <f>IF(2!Q122,2!Q122,"")</f>
        <v>26</v>
      </c>
      <c r="I50" s="195">
        <f>IF(2!N104,SUM(E50:H50),"")</f>
        <v>103</v>
      </c>
      <c r="J50" s="502">
        <f>IF(2!Q98,I50/'Info Turnier'!B2,"")</f>
        <v>25.75</v>
      </c>
      <c r="K50" s="502"/>
      <c r="L50" s="502"/>
      <c r="M50" s="20"/>
    </row>
    <row r="51" spans="1:13" s="44" customFormat="1" ht="16.5" customHeight="1">
      <c r="A51" s="192" t="s">
        <v>19</v>
      </c>
      <c r="B51" s="193" t="str">
        <f>IF(2!R104,2!R101,"")</f>
        <v>Klein, Theo</v>
      </c>
      <c r="C51" s="194" t="str">
        <f>IF(2!R104,2!R102,"")</f>
        <v>Sm1</v>
      </c>
      <c r="D51" s="194">
        <f>IF(2!R104,2!R100,"")</f>
        <v>40219</v>
      </c>
      <c r="E51" s="193">
        <f>IF(2!R122,2!R122,"")</f>
        <v>25</v>
      </c>
      <c r="F51" s="193">
        <f>IF(2!S122,2!S122,"")</f>
        <v>25</v>
      </c>
      <c r="G51" s="193">
        <f>IF(2!T122,2!T122,"")</f>
        <v>25</v>
      </c>
      <c r="H51" s="193">
        <f>IF(2!U122,2!U122,"")</f>
        <v>21</v>
      </c>
      <c r="I51" s="195">
        <f>IF(2!R104,SUM(E51:H51),"")</f>
        <v>96</v>
      </c>
      <c r="J51" s="502">
        <f>IF(2!U98,I51/'Info Turnier'!B2,"")</f>
        <v>24</v>
      </c>
      <c r="K51" s="502"/>
      <c r="L51" s="502"/>
      <c r="M51" s="20"/>
    </row>
    <row r="52" spans="1:13" s="44" customFormat="1" ht="16.5" customHeight="1">
      <c r="A52" s="192" t="s">
        <v>20</v>
      </c>
      <c r="B52" s="193" t="str">
        <f>IF(2!V104,2!V101,"")</f>
        <v>Battling, Hendrik</v>
      </c>
      <c r="C52" s="194" t="str">
        <f>IF(2!V104,2!V102,"")</f>
        <v>H</v>
      </c>
      <c r="D52" s="194">
        <f>IF(2!V104,2!V100,"")</f>
        <v>37799</v>
      </c>
      <c r="E52" s="193">
        <f>IF(2!V122,2!V122,"")</f>
        <v>25</v>
      </c>
      <c r="F52" s="193">
        <f>IF(2!W122,2!W122,"")</f>
        <v>24</v>
      </c>
      <c r="G52" s="193">
        <f>IF(2!X122,2!X122,"")</f>
        <v>28</v>
      </c>
      <c r="H52" s="193">
        <f>IF(2!Y122,2!Y122,"")</f>
        <v>23</v>
      </c>
      <c r="I52" s="195">
        <f>IF(2!V104,SUM(E52:H52),"")</f>
        <v>100</v>
      </c>
      <c r="J52" s="502">
        <f>IF(2!Y98,I52/'Info Turnier'!B2,"")</f>
        <v>25</v>
      </c>
      <c r="K52" s="502"/>
      <c r="L52" s="502"/>
      <c r="M52" s="20"/>
    </row>
    <row r="53" spans="1:13" s="44" customFormat="1" ht="16.5" customHeight="1">
      <c r="A53" s="192" t="s">
        <v>31</v>
      </c>
      <c r="B53" s="193">
        <f>IF(2!Z99,2!Z101,"")</f>
      </c>
      <c r="C53" s="194">
        <f>IF(2!Z99,2!Z102,"")</f>
      </c>
      <c r="D53" s="194">
        <f>IF(2!Z99,2!Z100,"")</f>
      </c>
      <c r="E53" s="193">
        <f>IF(2!Z122,2!Z122,"")</f>
      </c>
      <c r="F53" s="193">
        <f>IF(2!AA122,2!AA122,"")</f>
      </c>
      <c r="G53" s="193">
        <f>IF(2!AB122,2!AB122,"")</f>
      </c>
      <c r="H53" s="193">
        <f>IF(2!AC122,2!AC122,"")</f>
      </c>
      <c r="I53" s="195">
        <f>IF(2!Z99,SUM(E53:H53),"")</f>
      </c>
      <c r="J53" s="502"/>
      <c r="K53" s="502"/>
      <c r="L53" s="502"/>
      <c r="M53" s="20"/>
    </row>
    <row r="54" spans="1:13" s="44" customFormat="1" ht="16.5" customHeight="1">
      <c r="A54" s="233"/>
      <c r="B54" s="234"/>
      <c r="C54" s="194"/>
      <c r="D54" s="194"/>
      <c r="E54" s="195">
        <f>SUM(E47:E53)</f>
        <v>152</v>
      </c>
      <c r="F54" s="195">
        <f>SUM(F47:F53)</f>
        <v>148</v>
      </c>
      <c r="G54" s="195">
        <f>SUM(G47:G53)</f>
        <v>152</v>
      </c>
      <c r="H54" s="195">
        <f>SUM(H47:H53)</f>
        <v>145</v>
      </c>
      <c r="I54" s="195">
        <f>SUM(E47:H53)</f>
        <v>597</v>
      </c>
      <c r="J54" s="505">
        <f>I54/(6*'Info Turnier'!B2)</f>
        <v>24.875</v>
      </c>
      <c r="K54" s="505"/>
      <c r="L54" s="505"/>
      <c r="M54" s="20"/>
    </row>
    <row r="55" spans="1:13" s="44" customFormat="1" ht="16.5" customHeight="1">
      <c r="A55" s="192" t="s">
        <v>15</v>
      </c>
      <c r="B55" s="193" t="str">
        <f>IF(2!AD99,2!AD101,"")</f>
        <v>Greiffendorf, Hellmut</v>
      </c>
      <c r="C55" s="194" t="str">
        <f>IF(2!AD99,2!AD102,"")</f>
        <v>Sm2</v>
      </c>
      <c r="D55" s="194">
        <f>IF(2!AD99,2!AD100,"")</f>
        <v>3800</v>
      </c>
      <c r="E55" s="193">
        <f>IF(2!AD122,2!AD122,"")</f>
        <v>29</v>
      </c>
      <c r="F55" s="193">
        <f>IF(2!AE122,2!AE122,"")</f>
        <v>27</v>
      </c>
      <c r="G55" s="193">
        <f>IF(2!AF122,2!AF122,"")</f>
        <v>29</v>
      </c>
      <c r="H55" s="193">
        <f>IF(2!AG122,2!AG122,"")</f>
        <v>33</v>
      </c>
      <c r="I55" s="195">
        <f>IF(2!AD99,SUM(E55:H55),"")</f>
        <v>118</v>
      </c>
      <c r="J55" s="502">
        <f>IF(2!AD99,I55/'Info Turnier'!B2,"")</f>
        <v>29.5</v>
      </c>
      <c r="K55" s="502"/>
      <c r="L55" s="502"/>
      <c r="M55" s="20"/>
    </row>
    <row r="56" spans="1:13" s="44" customFormat="1" ht="16.5" customHeight="1">
      <c r="A56" s="192" t="s">
        <v>32</v>
      </c>
      <c r="B56" s="193">
        <f>IF(2!AH99,2!AH101,"")</f>
      </c>
      <c r="C56" s="194">
        <f>IF(2!AH99,2!AH102,"")</f>
      </c>
      <c r="D56" s="194">
        <f>IF(2!AH99,2!AH100,"")</f>
      </c>
      <c r="E56" s="193">
        <f>IF(2!AH99,2!AH122,"")</f>
      </c>
      <c r="F56" s="193">
        <f>IF(2!AH99,2!AI122,"")</f>
      </c>
      <c r="G56" s="193">
        <f>IF(2!AH99,2!AJ122,"")</f>
      </c>
      <c r="H56" s="193">
        <f>IF(2!AH99,2!AK122,"")</f>
      </c>
      <c r="I56" s="195">
        <f>IF(2!AH99,SUM(E56:H56),"")</f>
      </c>
      <c r="J56" s="502">
        <f>IF(2!AH99,I56/'Info Turnier'!B2,"")</f>
      </c>
      <c r="K56" s="502"/>
      <c r="L56" s="502"/>
      <c r="M56" s="20"/>
    </row>
    <row r="57" spans="1:13" ht="12.75">
      <c r="A57" s="211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1:13" s="44" customFormat="1" ht="25.5" customHeight="1">
      <c r="A58" s="210" t="s">
        <v>19</v>
      </c>
      <c r="B58" s="102" t="str">
        <f>2!A129</f>
        <v>BGS Hardenberg Pötter</v>
      </c>
      <c r="C58" s="102"/>
      <c r="D58" s="102"/>
      <c r="E58" s="104"/>
      <c r="F58" s="104"/>
      <c r="G58" s="104"/>
      <c r="H58" s="104"/>
      <c r="I58" s="104"/>
      <c r="J58" s="208">
        <f>1!I13</f>
        <v>2</v>
      </c>
      <c r="K58" s="224" t="str">
        <f>1!J13</f>
        <v>:</v>
      </c>
      <c r="L58" s="225">
        <f>1!K13</f>
        <v>8</v>
      </c>
      <c r="M58" s="20"/>
    </row>
    <row r="59" spans="1:13" ht="4.5" customHeight="1">
      <c r="A59" s="113"/>
      <c r="B59" s="101"/>
      <c r="C59" s="101"/>
      <c r="D59" s="101"/>
      <c r="E59" s="101"/>
      <c r="F59" s="101"/>
      <c r="G59" s="101"/>
      <c r="H59" s="101"/>
      <c r="I59" s="101"/>
      <c r="J59" s="103"/>
      <c r="K59" s="103"/>
      <c r="L59" s="103"/>
      <c r="M59" s="103"/>
    </row>
    <row r="60" spans="1:13" s="44" customFormat="1" ht="16.5" customHeight="1">
      <c r="A60" s="185" t="s">
        <v>14</v>
      </c>
      <c r="B60" s="186" t="str">
        <f>IF(2!B136,2!B133,"")</f>
        <v>Hoose, Wilfried</v>
      </c>
      <c r="C60" s="187" t="str">
        <f>IF(2!B136,2!B134,"")</f>
        <v>Sm1</v>
      </c>
      <c r="D60" s="187">
        <f>IF(2!B136,2!B132,"")</f>
        <v>40538</v>
      </c>
      <c r="E60" s="186">
        <f>IF(2!B154,2!B154,"")</f>
        <v>26</v>
      </c>
      <c r="F60" s="186">
        <f>IF(2!C154,2!C154,"")</f>
        <v>21</v>
      </c>
      <c r="G60" s="186">
        <f>IF(2!D154,2!D154,"")</f>
        <v>23</v>
      </c>
      <c r="H60" s="186">
        <f>IF(2!E154,2!E154,"")</f>
        <v>24</v>
      </c>
      <c r="I60" s="188">
        <f>IF(2!B136,SUM(E60:H60),"")</f>
        <v>94</v>
      </c>
      <c r="J60" s="506">
        <f>IF(2!E130,I60/'Info Turnier'!B2,"")</f>
        <v>23.5</v>
      </c>
      <c r="K60" s="506"/>
      <c r="L60" s="506"/>
      <c r="M60" s="22"/>
    </row>
    <row r="61" spans="1:13" s="44" customFormat="1" ht="16.5" customHeight="1">
      <c r="A61" s="192" t="s">
        <v>16</v>
      </c>
      <c r="B61" s="193" t="str">
        <f>IF(2!F136,2!F133,"")</f>
        <v>Höpner, Peter</v>
      </c>
      <c r="C61" s="194" t="str">
        <f>IF(2!F136,2!F134,"")</f>
        <v>Sm2</v>
      </c>
      <c r="D61" s="194">
        <f>IF(2!F136,2!F132,"")</f>
        <v>46612</v>
      </c>
      <c r="E61" s="193">
        <f>IF(2!F154,2!F154,"")</f>
        <v>25</v>
      </c>
      <c r="F61" s="193">
        <f>IF(2!G154,2!G154,"")</f>
        <v>26</v>
      </c>
      <c r="G61" s="193">
        <f>IF(2!H154,2!H154,"")</f>
        <v>25</v>
      </c>
      <c r="H61" s="193">
        <f>IF(2!I154,2!I154,"")</f>
        <v>26</v>
      </c>
      <c r="I61" s="195">
        <f>IF(2!F136,SUM(E61:H61),"")</f>
        <v>102</v>
      </c>
      <c r="J61" s="502">
        <f>IF(2!I130,I61/'Info Turnier'!B2,"")</f>
        <v>25.5</v>
      </c>
      <c r="K61" s="502"/>
      <c r="L61" s="502"/>
      <c r="M61" s="22"/>
    </row>
    <row r="62" spans="1:13" s="44" customFormat="1" ht="16.5" customHeight="1">
      <c r="A62" s="192" t="s">
        <v>17</v>
      </c>
      <c r="B62" s="193" t="str">
        <f>IF(2!J136,2!J133,"")</f>
        <v>Reh, Bernd</v>
      </c>
      <c r="C62" s="194" t="str">
        <f>IF(2!J136,2!J134,"")</f>
        <v>Sm2</v>
      </c>
      <c r="D62" s="194">
        <f>IF(2!J136,2!J132,"")</f>
        <v>6208</v>
      </c>
      <c r="E62" s="193">
        <f>IF(2!J154,2!J154,"")</f>
        <v>32</v>
      </c>
      <c r="F62" s="193">
        <f>IF(2!K154,2!K154,"")</f>
        <v>30</v>
      </c>
      <c r="G62" s="193">
        <f>IF(2!L154,2!L154,"")</f>
        <v>28</v>
      </c>
      <c r="H62" s="193">
        <f>IF(2!M154,2!M154,"")</f>
        <v>28</v>
      </c>
      <c r="I62" s="195">
        <f>IF(2!J136,SUM(E62:H62),"")</f>
        <v>118</v>
      </c>
      <c r="J62" s="502">
        <f>IF(2!M130,I62/'Info Turnier'!B2,"")</f>
        <v>29.5</v>
      </c>
      <c r="K62" s="502"/>
      <c r="L62" s="502"/>
      <c r="M62" s="22"/>
    </row>
    <row r="63" spans="1:13" s="44" customFormat="1" ht="16.5" customHeight="1">
      <c r="A63" s="192" t="s">
        <v>18</v>
      </c>
      <c r="B63" s="193" t="str">
        <f>IF(2!N136,2!N133,"")</f>
        <v>Meier, Siegfried</v>
      </c>
      <c r="C63" s="194" t="str">
        <f>IF(2!N136,2!N134,"")</f>
        <v>Sm2</v>
      </c>
      <c r="D63" s="194">
        <f>IF(2!N136,2!N132,"")</f>
        <v>4124</v>
      </c>
      <c r="E63" s="193">
        <f>IF(2!N154,2!N154,"")</f>
        <v>25</v>
      </c>
      <c r="F63" s="193">
        <f>IF(2!O154,2!O154,"")</f>
        <v>24</v>
      </c>
      <c r="G63" s="193">
        <f>IF(2!P154,2!P154,"")</f>
        <v>24</v>
      </c>
      <c r="H63" s="193">
        <f>IF(2!Q154,2!Q154,"")</f>
        <v>26</v>
      </c>
      <c r="I63" s="195">
        <f>IF(2!N136,SUM(E63:H63),"")</f>
        <v>99</v>
      </c>
      <c r="J63" s="502">
        <f>IF(2!Q130,I63/'Info Turnier'!B2,"")</f>
        <v>24.75</v>
      </c>
      <c r="K63" s="502"/>
      <c r="L63" s="502"/>
      <c r="M63" s="22"/>
    </row>
    <row r="64" spans="1:13" s="44" customFormat="1" ht="16.5" customHeight="1">
      <c r="A64" s="192" t="s">
        <v>19</v>
      </c>
      <c r="B64" s="193" t="str">
        <f>IF(2!R136,2!R133,"")</f>
        <v>Ebert, Alfred</v>
      </c>
      <c r="C64" s="194" t="str">
        <f>IF(2!R136,2!R134,"")</f>
        <v>Sm1</v>
      </c>
      <c r="D64" s="194">
        <f>IF(2!R136,2!R132,"")</f>
        <v>45272</v>
      </c>
      <c r="E64" s="193">
        <f>IF(2!R154,2!R154,"")</f>
        <v>25</v>
      </c>
      <c r="F64" s="193">
        <f>IF(2!S154,2!S154,"")</f>
        <v>24</v>
      </c>
      <c r="G64" s="193">
        <f>IF(2!T154,2!T154,"")</f>
        <v>24</v>
      </c>
      <c r="H64" s="193">
        <f>IF(2!U154,2!U154,"")</f>
        <v>20</v>
      </c>
      <c r="I64" s="195">
        <f>IF(2!R136,SUM(E64:H64),"")</f>
        <v>93</v>
      </c>
      <c r="J64" s="502">
        <f>IF(2!U130,I64/'Info Turnier'!B2,"")</f>
        <v>23.25</v>
      </c>
      <c r="K64" s="502"/>
      <c r="L64" s="502"/>
      <c r="M64" s="22"/>
    </row>
    <row r="65" spans="1:13" s="44" customFormat="1" ht="16.5" customHeight="1">
      <c r="A65" s="192" t="s">
        <v>20</v>
      </c>
      <c r="B65" s="193" t="str">
        <f>IF(2!V136,2!V133,"")</f>
        <v>Hansen, Pascal</v>
      </c>
      <c r="C65" s="194" t="str">
        <f>IF(2!V136,2!V134,"")</f>
        <v>H</v>
      </c>
      <c r="D65" s="194">
        <f>IF(2!V136,2!V132,"")</f>
        <v>38016</v>
      </c>
      <c r="E65" s="193">
        <f>IF(2!V154,2!V154,"")</f>
        <v>23</v>
      </c>
      <c r="F65" s="193">
        <f>IF(2!W154,2!W154,"")</f>
        <v>25</v>
      </c>
      <c r="G65" s="193">
        <f>IF(2!X154,2!X154,"")</f>
        <v>28</v>
      </c>
      <c r="H65" s="193">
        <f>IF(2!Y154,2!Y154,"")</f>
        <v>21</v>
      </c>
      <c r="I65" s="195">
        <f>IF(2!V136,SUM(E65:H65),"")</f>
        <v>97</v>
      </c>
      <c r="J65" s="502">
        <f>IF(2!Y130,I65/'Info Turnier'!B2,"")</f>
        <v>24.25</v>
      </c>
      <c r="K65" s="502"/>
      <c r="L65" s="502"/>
      <c r="M65" s="22"/>
    </row>
    <row r="66" spans="1:13" s="44" customFormat="1" ht="16.5" customHeight="1">
      <c r="A66" s="192" t="s">
        <v>31</v>
      </c>
      <c r="B66" s="193">
        <f>IF(2!Z131,2!Z133,"")</f>
      </c>
      <c r="C66" s="194">
        <f>IF(2!Z131,2!Z134,"")</f>
      </c>
      <c r="D66" s="194">
        <f>IF(2!Z131,2!Z132,"")</f>
      </c>
      <c r="E66" s="193">
        <f>IF(2!Z154,2!Z154,"")</f>
      </c>
      <c r="F66" s="193">
        <f>IF(2!AA154,2!AA154,"")</f>
      </c>
      <c r="G66" s="193">
        <f>IF(2!AB154,2!AB154,"")</f>
      </c>
      <c r="H66" s="193">
        <f>IF(2!AC154,2!AC154,"")</f>
      </c>
      <c r="I66" s="195">
        <f>IF(2!Z131,SUM(E66:H66),"")</f>
      </c>
      <c r="J66" s="502"/>
      <c r="K66" s="502"/>
      <c r="L66" s="502"/>
      <c r="M66" s="22"/>
    </row>
    <row r="67" spans="1:13" s="44" customFormat="1" ht="16.5" customHeight="1">
      <c r="A67" s="233"/>
      <c r="B67" s="234"/>
      <c r="C67" s="194"/>
      <c r="D67" s="194"/>
      <c r="E67" s="195">
        <f>SUM(E60:E66)</f>
        <v>156</v>
      </c>
      <c r="F67" s="195">
        <f>SUM(F60:F66)</f>
        <v>150</v>
      </c>
      <c r="G67" s="195">
        <f>SUM(G60:G66)</f>
        <v>152</v>
      </c>
      <c r="H67" s="195">
        <f>SUM(H60:H66)</f>
        <v>145</v>
      </c>
      <c r="I67" s="195">
        <f>SUM(E60:H66)</f>
        <v>603</v>
      </c>
      <c r="J67" s="505">
        <f>I67/(6*'Info Turnier'!B2)</f>
        <v>25.125</v>
      </c>
      <c r="K67" s="505"/>
      <c r="L67" s="505"/>
      <c r="M67" s="22"/>
    </row>
    <row r="68" spans="1:13" s="44" customFormat="1" ht="16.5" customHeight="1">
      <c r="A68" s="192" t="s">
        <v>15</v>
      </c>
      <c r="B68" s="193" t="str">
        <f>IF(2!AD131,2!AD133,"")</f>
        <v>Schreiter, Sebastian</v>
      </c>
      <c r="C68" s="194" t="str">
        <f>IF(2!AD131,2!AD134,"")</f>
        <v>H</v>
      </c>
      <c r="D68" s="194">
        <f>IF(2!AD131,2!AD132,"")</f>
        <v>66249</v>
      </c>
      <c r="E68" s="193">
        <f>IF(2!AD154,2!AD154,"")</f>
        <v>30</v>
      </c>
      <c r="F68" s="193">
        <f>IF(2!AE154,2!AE154,"")</f>
        <v>34</v>
      </c>
      <c r="G68" s="193">
        <f>IF(2!AF154,2!AF154,"")</f>
        <v>31</v>
      </c>
      <c r="H68" s="193">
        <f>IF(2!AG154,2!AG154,"")</f>
        <v>29</v>
      </c>
      <c r="I68" s="195">
        <f>IF(2!AD131,SUM(E68:H68),"")</f>
        <v>124</v>
      </c>
      <c r="J68" s="502">
        <f>IF(2!AD131,I68/'Info Turnier'!B2,"")</f>
        <v>31</v>
      </c>
      <c r="K68" s="502"/>
      <c r="L68" s="502"/>
      <c r="M68" s="22"/>
    </row>
    <row r="69" spans="1:13" s="44" customFormat="1" ht="16.5" customHeight="1">
      <c r="A69" s="192" t="s">
        <v>32</v>
      </c>
      <c r="B69" s="193">
        <f>IF(2!AH131,2!AH133,"")</f>
      </c>
      <c r="C69" s="194">
        <f>IF(2!AH131,2!AH134,"")</f>
      </c>
      <c r="D69" s="194">
        <f>IF(2!AH131,2!AH132,"")</f>
      </c>
      <c r="E69" s="193">
        <f>IF(2!AH154,2!AH154,"")</f>
      </c>
      <c r="F69" s="193">
        <f>IF(2!AI154,2!AI154,"")</f>
      </c>
      <c r="G69" s="193">
        <f>IF(2!AJ154,2!AJ154,"")</f>
      </c>
      <c r="H69" s="193">
        <f>IF(2!AK154,2!AK154,"")</f>
      </c>
      <c r="I69" s="195">
        <f>IF(2!AH131,SUM(E69:H69),"")</f>
      </c>
      <c r="J69" s="502">
        <f>IF(2!AH131,I69/'Info Turnier'!B2,"")</f>
      </c>
      <c r="K69" s="502"/>
      <c r="L69" s="502"/>
      <c r="M69" s="22"/>
    </row>
    <row r="70" spans="1:13" ht="12.75">
      <c r="A70" s="211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1:13" s="44" customFormat="1" ht="25.5" customHeight="1">
      <c r="A71" s="210" t="s">
        <v>20</v>
      </c>
      <c r="B71" s="102" t="str">
        <f>2!A161</f>
        <v>MSK Neheim-Hüsten</v>
      </c>
      <c r="C71" s="102"/>
      <c r="D71" s="102"/>
      <c r="E71" s="104"/>
      <c r="F71" s="104"/>
      <c r="G71" s="104"/>
      <c r="H71" s="104"/>
      <c r="I71" s="104"/>
      <c r="J71" s="208">
        <f>1!I15</f>
        <v>0</v>
      </c>
      <c r="K71" s="224" t="str">
        <f>1!J15</f>
        <v>:</v>
      </c>
      <c r="L71" s="225">
        <f>1!K15</f>
        <v>10</v>
      </c>
      <c r="M71" s="20"/>
    </row>
    <row r="72" spans="1:13" ht="4.5" customHeight="1">
      <c r="A72" s="113"/>
      <c r="B72" s="101"/>
      <c r="C72" s="101"/>
      <c r="D72" s="101"/>
      <c r="E72" s="101"/>
      <c r="F72" s="101"/>
      <c r="G72" s="101"/>
      <c r="H72" s="101"/>
      <c r="I72" s="101"/>
      <c r="J72" s="103"/>
      <c r="K72" s="103"/>
      <c r="L72" s="103"/>
      <c r="M72" s="103"/>
    </row>
    <row r="73" spans="1:13" s="44" customFormat="1" ht="16.5" customHeight="1">
      <c r="A73" s="185" t="s">
        <v>14</v>
      </c>
      <c r="B73" s="186" t="str">
        <f>IF(2!B168,2!B165,"")</f>
        <v>Pahl, Horst</v>
      </c>
      <c r="C73" s="187" t="str">
        <f>IF(2!B168,2!B166,"")</f>
        <v>Sm 1</v>
      </c>
      <c r="D73" s="187">
        <f>IF(2!B168,2!B164,"")</f>
        <v>21494</v>
      </c>
      <c r="E73" s="186">
        <f>IF(2!B186,2!B186,"")</f>
        <v>26</v>
      </c>
      <c r="F73" s="186">
        <f>IF(2!C186,2!C186,"")</f>
        <v>32</v>
      </c>
      <c r="G73" s="186">
        <f>IF(2!D186,2!D186,"")</f>
        <v>23</v>
      </c>
      <c r="H73" s="186">
        <f>IF(2!E186,2!E186,"")</f>
        <v>25</v>
      </c>
      <c r="I73" s="188">
        <f>IF(2!B168,SUM(E73:H73),"")</f>
        <v>106</v>
      </c>
      <c r="J73" s="506">
        <f>IF(2!E162,I73/'Info Turnier'!B2,"")</f>
        <v>26.5</v>
      </c>
      <c r="K73" s="506"/>
      <c r="L73" s="506"/>
      <c r="M73" s="20"/>
    </row>
    <row r="74" spans="1:13" s="44" customFormat="1" ht="16.5" customHeight="1">
      <c r="A74" s="192" t="s">
        <v>16</v>
      </c>
      <c r="B74" s="193" t="str">
        <f>IF(2!F168,2!F165,"")</f>
        <v>Adam, Herbert</v>
      </c>
      <c r="C74" s="194" t="str">
        <f>IF(2!F168,2!F166,"")</f>
        <v>Sm2</v>
      </c>
      <c r="D74" s="194">
        <f>IF(2!F168,2!F164,"")</f>
        <v>36366</v>
      </c>
      <c r="E74" s="193">
        <f>IF(2!F186,2!F186,"")</f>
        <v>22</v>
      </c>
      <c r="F74" s="193">
        <f>IF(2!G186,2!G186,"")</f>
        <v>21</v>
      </c>
      <c r="G74" s="193">
        <f>IF(2!H186,2!H186,"")</f>
        <v>25</v>
      </c>
      <c r="H74" s="193">
        <f>IF(2!I186,2!I186,"")</f>
        <v>25</v>
      </c>
      <c r="I74" s="195">
        <f>IF(2!F168,SUM(E74:H74),"")</f>
        <v>93</v>
      </c>
      <c r="J74" s="502">
        <f>IF(2!I162,I74/'Info Turnier'!B2,"")</f>
        <v>23.25</v>
      </c>
      <c r="K74" s="502"/>
      <c r="L74" s="502"/>
      <c r="M74" s="20"/>
    </row>
    <row r="75" spans="1:13" s="44" customFormat="1" ht="16.5" customHeight="1">
      <c r="A75" s="192" t="s">
        <v>17</v>
      </c>
      <c r="B75" s="193" t="str">
        <f>IF(2!J168,2!J165,"")</f>
        <v>Beckmann, Thomas</v>
      </c>
      <c r="C75" s="194" t="str">
        <f>IF(2!J168,2!J166,"")</f>
        <v>Sm1</v>
      </c>
      <c r="D75" s="194">
        <f>IF(2!J168,2!J164,"")</f>
        <v>26620</v>
      </c>
      <c r="E75" s="193">
        <f>IF(2!J186,2!J186,"")</f>
        <v>28</v>
      </c>
      <c r="F75" s="193">
        <f>IF(2!K186,2!K186,"")</f>
        <v>29</v>
      </c>
      <c r="G75" s="193">
        <f>IF(2!L186,2!L186,"")</f>
        <v>29</v>
      </c>
      <c r="H75" s="193">
        <f>IF(2!M186,2!M186,"")</f>
        <v>24</v>
      </c>
      <c r="I75" s="195">
        <f>IF(2!J168,SUM(E75:H75),"")</f>
        <v>110</v>
      </c>
      <c r="J75" s="502">
        <f>IF(2!M162,I75/'Info Turnier'!B2,"")</f>
        <v>27.5</v>
      </c>
      <c r="K75" s="502"/>
      <c r="L75" s="502"/>
      <c r="M75" s="20"/>
    </row>
    <row r="76" spans="1:13" s="44" customFormat="1" ht="16.5" customHeight="1">
      <c r="A76" s="192" t="s">
        <v>18</v>
      </c>
      <c r="B76" s="193" t="str">
        <f>IF(2!N168,2!N165,"")</f>
        <v>Vahle, Monika</v>
      </c>
      <c r="C76" s="194" t="str">
        <f>IF(2!N168,2!N166,"")</f>
        <v>Sw 1</v>
      </c>
      <c r="D76" s="194">
        <f>IF(2!N168,2!N164,"")</f>
        <v>23</v>
      </c>
      <c r="E76" s="193">
        <f>IF(2!N186,2!N186,"")</f>
        <v>26</v>
      </c>
      <c r="F76" s="193">
        <f>IF(2!O186,2!O186,"")</f>
        <v>26</v>
      </c>
      <c r="G76" s="193">
        <f>IF(2!P186,2!P186,"")</f>
        <v>27</v>
      </c>
      <c r="H76" s="193">
        <f>IF(2!Q186,2!Q186,"")</f>
        <v>29</v>
      </c>
      <c r="I76" s="195">
        <f>IF(2!N168,SUM(E76:H76),"")</f>
        <v>108</v>
      </c>
      <c r="J76" s="502">
        <f>IF(2!Q162,I76/'Info Turnier'!B2,"")</f>
        <v>27</v>
      </c>
      <c r="K76" s="502"/>
      <c r="L76" s="502"/>
      <c r="M76" s="20"/>
    </row>
    <row r="77" spans="1:13" s="44" customFormat="1" ht="16.5" customHeight="1">
      <c r="A77" s="192" t="s">
        <v>19</v>
      </c>
      <c r="B77" s="193" t="str">
        <f>IF(2!R168,2!R165,"")</f>
        <v>Liedhegener, Peter</v>
      </c>
      <c r="C77" s="194" t="str">
        <f>IF(2!R168,2!R166,"")</f>
        <v>Sm 1</v>
      </c>
      <c r="D77" s="194">
        <f>IF(2!R168,2!R164,"")</f>
        <v>27921</v>
      </c>
      <c r="E77" s="193">
        <f>IF(2!R186,2!R186,"")</f>
        <v>25</v>
      </c>
      <c r="F77" s="193">
        <f>IF(2!S186,2!S186,"")</f>
        <v>30</v>
      </c>
      <c r="G77" s="193">
        <f>IF(2!T186,2!T186,"")</f>
        <v>25</v>
      </c>
      <c r="H77" s="193">
        <f>IF(2!U186,2!U186,"")</f>
        <v>22</v>
      </c>
      <c r="I77" s="195">
        <f>IF(2!R168,SUM(E77:H77),"")</f>
        <v>102</v>
      </c>
      <c r="J77" s="502">
        <f>IF(2!U162,I77/'Info Turnier'!B2,"")</f>
        <v>25.5</v>
      </c>
      <c r="K77" s="502"/>
      <c r="L77" s="502"/>
      <c r="M77" s="20"/>
    </row>
    <row r="78" spans="1:13" s="44" customFormat="1" ht="16.5" customHeight="1">
      <c r="A78" s="192" t="s">
        <v>20</v>
      </c>
      <c r="B78" s="193" t="str">
        <f>IF(2!V168,2!V165,"")</f>
        <v>Reese, Andreas</v>
      </c>
      <c r="C78" s="194" t="str">
        <f>IF(2!V168,2!V166,"")</f>
        <v>Sm1</v>
      </c>
      <c r="D78" s="194">
        <f>IF(2!V168,2!V164,"")</f>
        <v>50224</v>
      </c>
      <c r="E78" s="193">
        <f>IF(2!V186,2!V186,"")</f>
        <v>24</v>
      </c>
      <c r="F78" s="193">
        <f>IF(2!W186,2!W186,"")</f>
        <v>24</v>
      </c>
      <c r="G78" s="193">
        <f>IF(2!X186,2!X186,"")</f>
        <v>24</v>
      </c>
      <c r="H78" s="193">
        <f>IF(2!Y186,2!Y186,"")</f>
        <v>22</v>
      </c>
      <c r="I78" s="195">
        <f>IF(2!V168,SUM(E78:H78),"")</f>
        <v>94</v>
      </c>
      <c r="J78" s="502">
        <f>IF(2!Y162,I78/'Info Turnier'!B2,"")</f>
        <v>23.5</v>
      </c>
      <c r="K78" s="502"/>
      <c r="L78" s="502"/>
      <c r="M78" s="20"/>
    </row>
    <row r="79" spans="1:13" s="44" customFormat="1" ht="16.5" customHeight="1">
      <c r="A79" s="192" t="s">
        <v>31</v>
      </c>
      <c r="B79" s="193">
        <f>IF(2!Z163,2!Z165,"")</f>
      </c>
      <c r="C79" s="194">
        <f>IF(2!Z163,2!Z166,"")</f>
      </c>
      <c r="D79" s="194">
        <f>IF(2!Z163,2!Z164,"")</f>
      </c>
      <c r="E79" s="193">
        <f>IF(2!Z186,2!Z186,"")</f>
      </c>
      <c r="F79" s="193">
        <f>IF(2!AA186,2!AA186,"")</f>
      </c>
      <c r="G79" s="193">
        <f>IF(2!AB186,2!AB186,"")</f>
      </c>
      <c r="H79" s="193">
        <f>IF(2!AC186,2!AC186,"")</f>
      </c>
      <c r="I79" s="195">
        <f>IF(2!Z163,SUM(E79:H79),"")</f>
      </c>
      <c r="J79" s="502"/>
      <c r="K79" s="502"/>
      <c r="L79" s="502"/>
      <c r="M79" s="20"/>
    </row>
    <row r="80" spans="1:13" s="44" customFormat="1" ht="16.5" customHeight="1">
      <c r="A80" s="233"/>
      <c r="B80" s="234"/>
      <c r="C80" s="194"/>
      <c r="D80" s="194"/>
      <c r="E80" s="195">
        <f>SUM(E73:E79)</f>
        <v>151</v>
      </c>
      <c r="F80" s="195">
        <f>SUM(F73:F79)</f>
        <v>162</v>
      </c>
      <c r="G80" s="195">
        <f>SUM(G73:G79)</f>
        <v>153</v>
      </c>
      <c r="H80" s="195">
        <f>SUM(H73:H79)</f>
        <v>147</v>
      </c>
      <c r="I80" s="195">
        <f>SUM(E73:H79)</f>
        <v>613</v>
      </c>
      <c r="J80" s="505">
        <f>I80/(6*'Info Turnier'!B2)</f>
        <v>25.541666666666668</v>
      </c>
      <c r="K80" s="505"/>
      <c r="L80" s="505"/>
      <c r="M80" s="20"/>
    </row>
    <row r="81" spans="1:13" s="44" customFormat="1" ht="16.5" customHeight="1">
      <c r="A81" s="192" t="s">
        <v>15</v>
      </c>
      <c r="B81" s="193" t="str">
        <f>IF(2!AD163,2!AD165,"")</f>
        <v>Selka, Heiko</v>
      </c>
      <c r="C81" s="194" t="str">
        <f>IF(2!AD163,2!AD166,"")</f>
        <v>H</v>
      </c>
      <c r="D81" s="194">
        <f>IF(2!AD163,2!AD164,"")</f>
        <v>45788</v>
      </c>
      <c r="E81" s="193">
        <f>IF(2!AD186,2!AD186,"")</f>
        <v>38</v>
      </c>
      <c r="F81" s="193">
        <f>IF(2!AE186,2!AE186,"")</f>
        <v>28</v>
      </c>
      <c r="G81" s="193">
        <f>IF(2!AF186,2!AF186,"")</f>
        <v>25</v>
      </c>
      <c r="H81" s="193">
        <f>IF(2!AG186,2!AG186,"")</f>
        <v>22</v>
      </c>
      <c r="I81" s="195">
        <f>IF(2!AD163,SUM(E81:H81),"")</f>
        <v>113</v>
      </c>
      <c r="J81" s="502">
        <f>IF(2!AD163,I81/'Info Turnier'!B2,"")</f>
        <v>28.25</v>
      </c>
      <c r="K81" s="502"/>
      <c r="L81" s="502"/>
      <c r="M81" s="20"/>
    </row>
    <row r="82" spans="1:13" s="44" customFormat="1" ht="16.5" customHeight="1">
      <c r="A82" s="192" t="s">
        <v>32</v>
      </c>
      <c r="B82" s="193">
        <f>IF(2!AH163,2!AH165,"")</f>
      </c>
      <c r="C82" s="194">
        <f>IF(2!AH163,2!AH166,"")</f>
      </c>
      <c r="D82" s="194">
        <f>IF(2!AH163,2!AH164,"")</f>
      </c>
      <c r="E82" s="193">
        <f>IF(2!AH186,2!AH186,"")</f>
      </c>
      <c r="F82" s="193">
        <f>IF(2!AI186,2!AI186,"")</f>
      </c>
      <c r="G82" s="193">
        <f>IF(2!AJ186,2!AJ186,"")</f>
      </c>
      <c r="H82" s="193">
        <f>IF(2!AK186,2!AK186,"")</f>
      </c>
      <c r="I82" s="195">
        <f>IF(2!AH163,SUM(E82:H82),"")</f>
      </c>
      <c r="J82" s="502">
        <f>IF(2!AH163,I82/'Info Turnier'!B2,"")</f>
      </c>
      <c r="K82" s="502"/>
      <c r="L82" s="502"/>
      <c r="M82" s="20"/>
    </row>
    <row r="83" spans="1:13" ht="12.75">
      <c r="A83" s="211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</sheetData>
  <sheetProtection/>
  <mergeCells count="63">
    <mergeCell ref="J8:L8"/>
    <mergeCell ref="J9:L9"/>
    <mergeCell ref="J10:L10"/>
    <mergeCell ref="J11:L11"/>
    <mergeCell ref="J16:L16"/>
    <mergeCell ref="J17:L17"/>
    <mergeCell ref="J12:L12"/>
    <mergeCell ref="J13:L13"/>
    <mergeCell ref="J14:L14"/>
    <mergeCell ref="J15:L15"/>
    <mergeCell ref="J25:L25"/>
    <mergeCell ref="J26:L26"/>
    <mergeCell ref="J27:L27"/>
    <mergeCell ref="J28:L28"/>
    <mergeCell ref="J21:L21"/>
    <mergeCell ref="J22:L22"/>
    <mergeCell ref="J23:L23"/>
    <mergeCell ref="J24:L24"/>
    <mergeCell ref="J37:L37"/>
    <mergeCell ref="J38:L38"/>
    <mergeCell ref="J39:L39"/>
    <mergeCell ref="J40:L40"/>
    <mergeCell ref="J29:L29"/>
    <mergeCell ref="J30:L30"/>
    <mergeCell ref="J36:L36"/>
    <mergeCell ref="J34:L34"/>
    <mergeCell ref="J35:L35"/>
    <mergeCell ref="J48:L48"/>
    <mergeCell ref="J49:L49"/>
    <mergeCell ref="J50:L50"/>
    <mergeCell ref="J51:L51"/>
    <mergeCell ref="J41:L41"/>
    <mergeCell ref="J42:L42"/>
    <mergeCell ref="J43:L43"/>
    <mergeCell ref="J47:L47"/>
    <mergeCell ref="J65:L65"/>
    <mergeCell ref="J66:L66"/>
    <mergeCell ref="J52:L52"/>
    <mergeCell ref="J53:L53"/>
    <mergeCell ref="J54:L54"/>
    <mergeCell ref="J55:L55"/>
    <mergeCell ref="J56:L56"/>
    <mergeCell ref="J62:L62"/>
    <mergeCell ref="J60:L60"/>
    <mergeCell ref="J61:L61"/>
    <mergeCell ref="J63:L63"/>
    <mergeCell ref="J64:L64"/>
    <mergeCell ref="J74:L74"/>
    <mergeCell ref="J75:L75"/>
    <mergeCell ref="J76:L76"/>
    <mergeCell ref="J69:L69"/>
    <mergeCell ref="J67:L67"/>
    <mergeCell ref="J68:L68"/>
    <mergeCell ref="J81:L81"/>
    <mergeCell ref="J82:L82"/>
    <mergeCell ref="A1:M1"/>
    <mergeCell ref="A2:M2"/>
    <mergeCell ref="A3:M3"/>
    <mergeCell ref="J77:L77"/>
    <mergeCell ref="J78:L78"/>
    <mergeCell ref="J79:L79"/>
    <mergeCell ref="J80:L80"/>
    <mergeCell ref="J73:L73"/>
  </mergeCells>
  <printOptions horizontalCentered="1"/>
  <pageMargins left="0.7874015748031497" right="0.5905511811023623" top="0.7874015748031497" bottom="0" header="0.3937007874015748" footer="0.5118110236220472"/>
  <pageSetup horizontalDpi="300" verticalDpi="300" orientation="portrait" paperSize="9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O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00390625" style="31" bestFit="1" customWidth="1"/>
    <col min="2" max="7" width="6.7109375" style="31" customWidth="1"/>
    <col min="8" max="8" width="0.85546875" style="31" customWidth="1"/>
    <col min="9" max="13" width="6.7109375" style="31" customWidth="1"/>
    <col min="14" max="14" width="16.00390625" style="31" bestFit="1" customWidth="1"/>
    <col min="15" max="15" width="1.7109375" style="31" customWidth="1"/>
    <col min="16" max="16384" width="11.421875" style="31" customWidth="1"/>
  </cols>
  <sheetData>
    <row r="1" spans="1:15" ht="26.25">
      <c r="A1" s="73" t="str">
        <f>1!A1</f>
        <v>Ergebnisliste NBV-Liga Staffel 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>
      <c r="A2" s="73" t="str">
        <f>1!A2</f>
        <v>5. Spieltag - 2.06.2013  in Büttgen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0" customHeight="1">
      <c r="A3" s="218" t="str">
        <f>1!A3</f>
        <v>Abteilung 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67"/>
    </row>
    <row r="4" spans="1:15" ht="30" customHeight="1">
      <c r="A4" s="73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67"/>
    </row>
    <row r="5" spans="1:15" ht="150" customHeight="1">
      <c r="A5" s="51"/>
      <c r="B5" s="52" t="str">
        <f>2!A1</f>
        <v>HMC Büttgen 2</v>
      </c>
      <c r="C5" s="52" t="str">
        <f>2!A33</f>
        <v>BGV Bergisch Land 2</v>
      </c>
      <c r="D5" s="52" t="str">
        <f>2!A65</f>
        <v>BGSC Bochum</v>
      </c>
      <c r="E5" s="52" t="str">
        <f>2!A97</f>
        <v>MGC "As" Witten</v>
      </c>
      <c r="F5" s="52" t="str">
        <f>2!A129</f>
        <v>BGS Hardenberg Pötter</v>
      </c>
      <c r="G5" s="52" t="str">
        <f>2!A161</f>
        <v>MSK Neheim-Hüsten</v>
      </c>
      <c r="H5" s="53"/>
      <c r="I5" s="52" t="str">
        <f>C5</f>
        <v>BGV Bergisch Land 2</v>
      </c>
      <c r="J5" s="52" t="str">
        <f>D5</f>
        <v>BGSC Bochum</v>
      </c>
      <c r="K5" s="52" t="str">
        <f>E5</f>
        <v>MGC "As" Witten</v>
      </c>
      <c r="L5" s="52" t="str">
        <f>F5</f>
        <v>BGS Hardenberg Pötter</v>
      </c>
      <c r="M5" s="52" t="str">
        <f>G5</f>
        <v>MSK Neheim-Hüsten</v>
      </c>
      <c r="N5" s="54"/>
      <c r="O5" s="35"/>
    </row>
    <row r="6" spans="1:15" ht="4.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5"/>
    </row>
    <row r="7" spans="1:15" ht="30" customHeight="1">
      <c r="A7" s="58" t="str">
        <f>2!A8</f>
        <v>Gradschlag</v>
      </c>
      <c r="B7" s="59">
        <f>SUM(6!B9:6!H9)</f>
        <v>27</v>
      </c>
      <c r="C7" s="59">
        <f>SUM(6!I9:6!O9)</f>
        <v>32</v>
      </c>
      <c r="D7" s="59">
        <f>SUM(6!P9:6!V9)</f>
        <v>34</v>
      </c>
      <c r="E7" s="59">
        <f>SUM(6!W9:6!AC9)</f>
        <v>34</v>
      </c>
      <c r="F7" s="59">
        <f>SUM(6!AD9:6!AJ9)</f>
        <v>32</v>
      </c>
      <c r="G7" s="59">
        <f>SUM(6!AK9:6!AQ9)</f>
        <v>29</v>
      </c>
      <c r="H7" s="60"/>
      <c r="I7" s="61">
        <f>$B$7-C7</f>
        <v>-5</v>
      </c>
      <c r="J7" s="61">
        <f>$B$7-D7</f>
        <v>-7</v>
      </c>
      <c r="K7" s="61">
        <f>$B$7-E7</f>
        <v>-7</v>
      </c>
      <c r="L7" s="61">
        <f>$B$7-F7</f>
        <v>-5</v>
      </c>
      <c r="M7" s="61">
        <f>$B$7-G7</f>
        <v>-2</v>
      </c>
      <c r="N7" s="62" t="str">
        <f>2!A8</f>
        <v>Gradschlag</v>
      </c>
      <c r="O7" s="35"/>
    </row>
    <row r="8" spans="1:15" ht="30" customHeight="1">
      <c r="A8" s="58" t="str">
        <f>2!A9</f>
        <v>Schleife</v>
      </c>
      <c r="B8" s="59">
        <f>SUM(6!B10:6!H10)</f>
        <v>37</v>
      </c>
      <c r="C8" s="59">
        <f>SUM(6!I10:6!O10)</f>
        <v>36</v>
      </c>
      <c r="D8" s="59">
        <f>SUM(6!P10:6!V10)</f>
        <v>35</v>
      </c>
      <c r="E8" s="59">
        <f>SUM(6!W10:6!AC10)</f>
        <v>39</v>
      </c>
      <c r="F8" s="59">
        <f>SUM(6!AD10:6!AJ10)</f>
        <v>31</v>
      </c>
      <c r="G8" s="59">
        <f>SUM(6!AK10:6!AQ10)</f>
        <v>40</v>
      </c>
      <c r="H8" s="60"/>
      <c r="I8" s="61">
        <f>$B$8-C8</f>
        <v>1</v>
      </c>
      <c r="J8" s="61">
        <f>$B$8-D8</f>
        <v>2</v>
      </c>
      <c r="K8" s="61">
        <f>$B$8-E8</f>
        <v>-2</v>
      </c>
      <c r="L8" s="61">
        <f>$B$8-F8</f>
        <v>6</v>
      </c>
      <c r="M8" s="61">
        <f>$B$8-G8</f>
        <v>-3</v>
      </c>
      <c r="N8" s="62" t="str">
        <f>2!A9</f>
        <v>Schleife</v>
      </c>
      <c r="O8" s="35"/>
    </row>
    <row r="9" spans="1:15" ht="30" customHeight="1">
      <c r="A9" s="58" t="str">
        <f>2!A10</f>
        <v>Doppelwelle</v>
      </c>
      <c r="B9" s="59">
        <f>SUM(6!B11:6!H11)</f>
        <v>33</v>
      </c>
      <c r="C9" s="59">
        <f>SUM(6!I11:6!O11)</f>
        <v>35</v>
      </c>
      <c r="D9" s="59">
        <f>SUM(6!P11:6!V11)</f>
        <v>31</v>
      </c>
      <c r="E9" s="59">
        <f>SUM(6!W11:6!AC11)</f>
        <v>39</v>
      </c>
      <c r="F9" s="59">
        <f>SUM(6!AD11:6!AJ11)</f>
        <v>35</v>
      </c>
      <c r="G9" s="59">
        <f>SUM(6!AK11:6!AQ11)</f>
        <v>38</v>
      </c>
      <c r="H9" s="60"/>
      <c r="I9" s="61">
        <f>$B$9-C9</f>
        <v>-2</v>
      </c>
      <c r="J9" s="61">
        <f>$B$9-D9</f>
        <v>2</v>
      </c>
      <c r="K9" s="61">
        <f>$B$9-E9</f>
        <v>-6</v>
      </c>
      <c r="L9" s="61">
        <f>$B$9-F9</f>
        <v>-2</v>
      </c>
      <c r="M9" s="61">
        <f>$B$9-G9</f>
        <v>-5</v>
      </c>
      <c r="N9" s="62" t="str">
        <f>2!A10</f>
        <v>Doppelwelle</v>
      </c>
      <c r="O9" s="35"/>
    </row>
    <row r="10" spans="1:15" ht="30" customHeight="1">
      <c r="A10" s="58" t="str">
        <f>2!A11</f>
        <v>Sandkasten</v>
      </c>
      <c r="B10" s="59">
        <f>SUM(6!B12:6!H12)</f>
        <v>25</v>
      </c>
      <c r="C10" s="59">
        <f>SUM(6!I12:6!O12)</f>
        <v>25</v>
      </c>
      <c r="D10" s="59">
        <f>SUM(6!P12:6!V12)</f>
        <v>26</v>
      </c>
      <c r="E10" s="59">
        <f>SUM(6!W12:6!AC12)</f>
        <v>29</v>
      </c>
      <c r="F10" s="59">
        <f>SUM(6!AD12:6!AJ12)</f>
        <v>30</v>
      </c>
      <c r="G10" s="59">
        <f>SUM(6!AK12:6!AQ12)</f>
        <v>27</v>
      </c>
      <c r="H10" s="60"/>
      <c r="I10" s="61">
        <f>$B$10-C10</f>
        <v>0</v>
      </c>
      <c r="J10" s="61">
        <f>$B$10-D10</f>
        <v>-1</v>
      </c>
      <c r="K10" s="61">
        <f>$B$10-E10</f>
        <v>-4</v>
      </c>
      <c r="L10" s="61">
        <f>$B$10-F10</f>
        <v>-5</v>
      </c>
      <c r="M10" s="61">
        <f>$B$10-G10</f>
        <v>-2</v>
      </c>
      <c r="N10" s="62" t="str">
        <f>2!A11</f>
        <v>Sandkasten</v>
      </c>
      <c r="O10" s="35"/>
    </row>
    <row r="11" spans="1:15" ht="30" customHeight="1">
      <c r="A11" s="58" t="str">
        <f>2!A12</f>
        <v>Töter</v>
      </c>
      <c r="B11" s="59">
        <f>SUM(6!B13:6!H13)</f>
        <v>28</v>
      </c>
      <c r="C11" s="59">
        <f>SUM(6!I13:6!O13)</f>
        <v>36</v>
      </c>
      <c r="D11" s="59">
        <f>SUM(6!P13:6!V13)</f>
        <v>39</v>
      </c>
      <c r="E11" s="59">
        <f>SUM(6!W13:6!AC13)</f>
        <v>33</v>
      </c>
      <c r="F11" s="59">
        <f>SUM(6!AD13:6!AJ13)</f>
        <v>34</v>
      </c>
      <c r="G11" s="59">
        <f>SUM(6!AK13:6!AQ13)</f>
        <v>34</v>
      </c>
      <c r="H11" s="60"/>
      <c r="I11" s="61">
        <f>$B$11-C11</f>
        <v>-8</v>
      </c>
      <c r="J11" s="61">
        <f>$B$11-D11</f>
        <v>-11</v>
      </c>
      <c r="K11" s="61">
        <f>$B$11-E11</f>
        <v>-5</v>
      </c>
      <c r="L11" s="61">
        <f>$B$11-F11</f>
        <v>-6</v>
      </c>
      <c r="M11" s="61">
        <f>$B$11-G11</f>
        <v>-6</v>
      </c>
      <c r="N11" s="62" t="str">
        <f>2!A12</f>
        <v>Töter</v>
      </c>
      <c r="O11" s="35"/>
    </row>
    <row r="12" spans="1:15" ht="30" customHeight="1">
      <c r="A12" s="58" t="str">
        <f>2!A13</f>
        <v>Winkel</v>
      </c>
      <c r="B12" s="59">
        <f>SUM(6!B14:6!H14)</f>
        <v>33</v>
      </c>
      <c r="C12" s="59">
        <f>SUM(6!I14:6!O14)</f>
        <v>37</v>
      </c>
      <c r="D12" s="59">
        <f>SUM(6!P14:6!V14)</f>
        <v>36</v>
      </c>
      <c r="E12" s="59">
        <f>SUM(6!W14:6!AC14)</f>
        <v>32</v>
      </c>
      <c r="F12" s="59">
        <f>SUM(6!AD14:6!AJ14)</f>
        <v>33</v>
      </c>
      <c r="G12" s="59">
        <f>SUM(6!AK14:6!AQ14)</f>
        <v>33</v>
      </c>
      <c r="H12" s="60"/>
      <c r="I12" s="61">
        <f>$B$12-C12</f>
        <v>-4</v>
      </c>
      <c r="J12" s="61">
        <f>$B$12-D12</f>
        <v>-3</v>
      </c>
      <c r="K12" s="61">
        <f>$B$12-E12</f>
        <v>1</v>
      </c>
      <c r="L12" s="61">
        <f>$B$12-F12</f>
        <v>0</v>
      </c>
      <c r="M12" s="61">
        <f>$B$12-G12</f>
        <v>0</v>
      </c>
      <c r="N12" s="62" t="str">
        <f>2!A13</f>
        <v>Winkel</v>
      </c>
      <c r="O12" s="35"/>
    </row>
    <row r="13" spans="1:15" ht="30" customHeight="1">
      <c r="A13" s="58" t="str">
        <f>2!A14</f>
        <v>Brücke</v>
      </c>
      <c r="B13" s="59">
        <f>SUM(6!B15:6!H15)</f>
        <v>34</v>
      </c>
      <c r="C13" s="59">
        <f>SUM(6!I15:6!O15)</f>
        <v>35</v>
      </c>
      <c r="D13" s="59">
        <f>SUM(6!P15:6!V15)</f>
        <v>36</v>
      </c>
      <c r="E13" s="59">
        <f>SUM(6!W15:6!AC15)</f>
        <v>39</v>
      </c>
      <c r="F13" s="59">
        <f>SUM(6!AD15:6!AJ15)</f>
        <v>34</v>
      </c>
      <c r="G13" s="59">
        <f>SUM(6!AK15:6!AQ15)</f>
        <v>34</v>
      </c>
      <c r="H13" s="60"/>
      <c r="I13" s="61">
        <f>$B$13-C13</f>
        <v>-1</v>
      </c>
      <c r="J13" s="61">
        <f>$B$13-D13</f>
        <v>-2</v>
      </c>
      <c r="K13" s="61">
        <f>$B$13-E13</f>
        <v>-5</v>
      </c>
      <c r="L13" s="61">
        <f>$B$13-F13</f>
        <v>0</v>
      </c>
      <c r="M13" s="61">
        <f>$B$13-G13</f>
        <v>0</v>
      </c>
      <c r="N13" s="62" t="str">
        <f>2!A14</f>
        <v>Brücke</v>
      </c>
      <c r="O13" s="35"/>
    </row>
    <row r="14" spans="1:15" ht="30" customHeight="1">
      <c r="A14" s="58" t="str">
        <f>2!A15</f>
        <v>Mittelhügel</v>
      </c>
      <c r="B14" s="59">
        <f>SUM(6!B16:6!H16)</f>
        <v>31</v>
      </c>
      <c r="C14" s="59">
        <f>SUM(6!I16:6!O16)</f>
        <v>28</v>
      </c>
      <c r="D14" s="59">
        <f>SUM(6!P16:6!V16)</f>
        <v>28</v>
      </c>
      <c r="E14" s="59">
        <f>SUM(6!W16:6!AC16)</f>
        <v>31</v>
      </c>
      <c r="F14" s="59">
        <f>SUM(6!AD16:6!AJ16)</f>
        <v>37</v>
      </c>
      <c r="G14" s="59">
        <f>SUM(6!AK16:6!AQ16)</f>
        <v>33</v>
      </c>
      <c r="H14" s="60"/>
      <c r="I14" s="61">
        <f>$B$14-C14</f>
        <v>3</v>
      </c>
      <c r="J14" s="61">
        <f>$B$14-D14</f>
        <v>3</v>
      </c>
      <c r="K14" s="61">
        <f>$B$14-E14</f>
        <v>0</v>
      </c>
      <c r="L14" s="61">
        <f>$B$14-F14</f>
        <v>-6</v>
      </c>
      <c r="M14" s="61">
        <f>$B$14-G14</f>
        <v>-2</v>
      </c>
      <c r="N14" s="62" t="str">
        <f>2!A15</f>
        <v>Mittelhügel</v>
      </c>
      <c r="O14" s="35"/>
    </row>
    <row r="15" spans="1:15" ht="30" customHeight="1">
      <c r="A15" s="58" t="str">
        <f>2!A16</f>
        <v>Netz</v>
      </c>
      <c r="B15" s="59">
        <f>SUM(6!B17:6!H17)</f>
        <v>26</v>
      </c>
      <c r="C15" s="59">
        <f>SUM(6!I17:6!O17)</f>
        <v>25</v>
      </c>
      <c r="D15" s="59">
        <f>SUM(6!P17:6!V17)</f>
        <v>27</v>
      </c>
      <c r="E15" s="59">
        <f>SUM(6!W17:6!AC17)</f>
        <v>28</v>
      </c>
      <c r="F15" s="59">
        <f>SUM(6!AD17:6!AJ17)</f>
        <v>26</v>
      </c>
      <c r="G15" s="59">
        <f>SUM(6!AK17:6!AQ17)</f>
        <v>29</v>
      </c>
      <c r="H15" s="60"/>
      <c r="I15" s="61">
        <f>$B$15-C15</f>
        <v>1</v>
      </c>
      <c r="J15" s="61">
        <f>$B$15-D15</f>
        <v>-1</v>
      </c>
      <c r="K15" s="61">
        <f>$B$15-E15</f>
        <v>-2</v>
      </c>
      <c r="L15" s="61">
        <f>$B$15-F15</f>
        <v>0</v>
      </c>
      <c r="M15" s="61">
        <f>$B$15-G15</f>
        <v>-3</v>
      </c>
      <c r="N15" s="62" t="str">
        <f>2!A16</f>
        <v>Netz</v>
      </c>
      <c r="O15" s="35"/>
    </row>
    <row r="16" spans="1:15" ht="30" customHeight="1">
      <c r="A16" s="58" t="str">
        <f>2!A17</f>
        <v>Radkappen</v>
      </c>
      <c r="B16" s="59">
        <f>SUM(6!B18:6!H18)</f>
        <v>34</v>
      </c>
      <c r="C16" s="59">
        <f>SUM(6!I18:6!O18)</f>
        <v>33</v>
      </c>
      <c r="D16" s="59">
        <f>SUM(6!P18:6!V18)</f>
        <v>37</v>
      </c>
      <c r="E16" s="59">
        <f>SUM(6!W18:6!AC18)</f>
        <v>35</v>
      </c>
      <c r="F16" s="59">
        <f>SUM(6!AD18:6!AJ18)</f>
        <v>32</v>
      </c>
      <c r="G16" s="59">
        <f>SUM(6!AK18:6!AQ18)</f>
        <v>38</v>
      </c>
      <c r="H16" s="60"/>
      <c r="I16" s="61">
        <f>$B$16-C16</f>
        <v>1</v>
      </c>
      <c r="J16" s="61">
        <f>$B$16-D16</f>
        <v>-3</v>
      </c>
      <c r="K16" s="61">
        <f>$B$16-E16</f>
        <v>-1</v>
      </c>
      <c r="L16" s="61">
        <f>$B$16-F16</f>
        <v>2</v>
      </c>
      <c r="M16" s="61">
        <f>$B$16-G16</f>
        <v>-4</v>
      </c>
      <c r="N16" s="62" t="str">
        <f>2!A17</f>
        <v>Radkappen</v>
      </c>
      <c r="O16" s="35"/>
    </row>
    <row r="17" spans="1:15" ht="30" customHeight="1">
      <c r="A17" s="58" t="str">
        <f>2!A18</f>
        <v>Blitz</v>
      </c>
      <c r="B17" s="59">
        <f>SUM(6!B19:6!H19)</f>
        <v>40</v>
      </c>
      <c r="C17" s="59">
        <f>SUM(6!I19:6!O19)</f>
        <v>35</v>
      </c>
      <c r="D17" s="59">
        <f>SUM(6!P19:6!V19)</f>
        <v>33</v>
      </c>
      <c r="E17" s="59">
        <f>SUM(6!W19:6!AC19)</f>
        <v>38</v>
      </c>
      <c r="F17" s="59">
        <f>SUM(6!AD19:6!AJ19)</f>
        <v>38</v>
      </c>
      <c r="G17" s="59">
        <f>SUM(6!AK19:6!AQ19)</f>
        <v>38</v>
      </c>
      <c r="H17" s="60"/>
      <c r="I17" s="61">
        <f>$B$17-C17</f>
        <v>5</v>
      </c>
      <c r="J17" s="61">
        <f>$B$17-D17</f>
        <v>7</v>
      </c>
      <c r="K17" s="61">
        <f>$B$17-E17</f>
        <v>2</v>
      </c>
      <c r="L17" s="61">
        <f>$B$17-F17</f>
        <v>2</v>
      </c>
      <c r="M17" s="61">
        <f>$B$17-G17</f>
        <v>2</v>
      </c>
      <c r="N17" s="62" t="str">
        <f>2!A18</f>
        <v>Blitz</v>
      </c>
      <c r="O17" s="35"/>
    </row>
    <row r="18" spans="1:15" ht="30" customHeight="1">
      <c r="A18" s="58" t="str">
        <f>2!A19</f>
        <v>Passage</v>
      </c>
      <c r="B18" s="59">
        <f>SUM(6!B20:6!H20)</f>
        <v>32</v>
      </c>
      <c r="C18" s="59">
        <f>SUM(6!I20:6!O20)</f>
        <v>29</v>
      </c>
      <c r="D18" s="59">
        <f>SUM(6!P20:6!V20)</f>
        <v>32</v>
      </c>
      <c r="E18" s="59">
        <f>SUM(6!W20:6!AC20)</f>
        <v>29</v>
      </c>
      <c r="F18" s="59">
        <f>SUM(6!AD20:6!AJ20)</f>
        <v>41</v>
      </c>
      <c r="G18" s="59">
        <f>SUM(6!AK20:6!AQ20)</f>
        <v>34</v>
      </c>
      <c r="H18" s="60"/>
      <c r="I18" s="61">
        <f>$B$18-C18</f>
        <v>3</v>
      </c>
      <c r="J18" s="61">
        <f>$B$18-D18</f>
        <v>0</v>
      </c>
      <c r="K18" s="61">
        <f>$B$18-E18</f>
        <v>3</v>
      </c>
      <c r="L18" s="61">
        <f>$B$18-F18</f>
        <v>-9</v>
      </c>
      <c r="M18" s="61">
        <f>$B$18-G18</f>
        <v>-2</v>
      </c>
      <c r="N18" s="62" t="str">
        <f>2!A19</f>
        <v>Passage</v>
      </c>
      <c r="O18" s="35"/>
    </row>
    <row r="19" spans="1:15" ht="30" customHeight="1">
      <c r="A19" s="58" t="str">
        <f>2!A20</f>
        <v>Rohrhügel</v>
      </c>
      <c r="B19" s="59">
        <f>SUM(6!B21:6!H21)</f>
        <v>31</v>
      </c>
      <c r="C19" s="59">
        <f>SUM(6!I21:6!O21)</f>
        <v>30</v>
      </c>
      <c r="D19" s="59">
        <f>SUM(6!P21:6!V21)</f>
        <v>28</v>
      </c>
      <c r="E19" s="59">
        <f>SUM(6!W21:6!AC21)</f>
        <v>36</v>
      </c>
      <c r="F19" s="59">
        <f>SUM(6!AD21:6!AJ21)</f>
        <v>34</v>
      </c>
      <c r="G19" s="59">
        <f>SUM(6!AK21:6!AQ21)</f>
        <v>30</v>
      </c>
      <c r="H19" s="60"/>
      <c r="I19" s="61">
        <f>$B$19-C19</f>
        <v>1</v>
      </c>
      <c r="J19" s="61">
        <f>$B$19-D19</f>
        <v>3</v>
      </c>
      <c r="K19" s="61">
        <f>$B$19-E19</f>
        <v>-5</v>
      </c>
      <c r="L19" s="61">
        <f>$B$19-F19</f>
        <v>-3</v>
      </c>
      <c r="M19" s="61">
        <f>$B$19-G19</f>
        <v>1</v>
      </c>
      <c r="N19" s="62" t="str">
        <f>2!A20</f>
        <v>Rohrhügel</v>
      </c>
      <c r="O19" s="35"/>
    </row>
    <row r="20" spans="1:15" ht="30" customHeight="1">
      <c r="A20" s="58" t="str">
        <f>2!A21</f>
        <v>Versetzung</v>
      </c>
      <c r="B20" s="59">
        <f>SUM(6!B22:6!H22)</f>
        <v>34</v>
      </c>
      <c r="C20" s="59">
        <f>SUM(6!I22:6!O22)</f>
        <v>31</v>
      </c>
      <c r="D20" s="59">
        <f>SUM(6!P22:6!V22)</f>
        <v>40</v>
      </c>
      <c r="E20" s="59">
        <f>SUM(6!W22:6!AC22)</f>
        <v>37</v>
      </c>
      <c r="F20" s="59">
        <f>SUM(6!AD22:6!AJ22)</f>
        <v>36</v>
      </c>
      <c r="G20" s="59">
        <f>SUM(6!AK22:6!AQ22)</f>
        <v>35</v>
      </c>
      <c r="H20" s="60"/>
      <c r="I20" s="61">
        <f>$B$20-C20</f>
        <v>3</v>
      </c>
      <c r="J20" s="61">
        <f>$B$20-D20</f>
        <v>-6</v>
      </c>
      <c r="K20" s="61">
        <f>$B$20-E20</f>
        <v>-3</v>
      </c>
      <c r="L20" s="61">
        <f>$B$20-F20</f>
        <v>-2</v>
      </c>
      <c r="M20" s="61">
        <f>$B$20-G20</f>
        <v>-1</v>
      </c>
      <c r="N20" s="62" t="str">
        <f>2!A21</f>
        <v>Versetzung</v>
      </c>
      <c r="O20" s="35"/>
    </row>
    <row r="21" spans="1:15" ht="30" customHeight="1">
      <c r="A21" s="58" t="str">
        <f>2!A22</f>
        <v>Turm</v>
      </c>
      <c r="B21" s="59">
        <f>SUM(6!B23:6!H23)</f>
        <v>26</v>
      </c>
      <c r="C21" s="59">
        <f>SUM(6!I23:6!O23)</f>
        <v>25</v>
      </c>
      <c r="D21" s="59">
        <f>SUM(6!P23:6!V23)</f>
        <v>30</v>
      </c>
      <c r="E21" s="59">
        <f>SUM(6!W23:6!AC23)</f>
        <v>27</v>
      </c>
      <c r="F21" s="59">
        <f>SUM(6!AD23:6!AJ23)</f>
        <v>29</v>
      </c>
      <c r="G21" s="59">
        <f>SUM(6!AK23:6!AQ23)</f>
        <v>28</v>
      </c>
      <c r="H21" s="60"/>
      <c r="I21" s="61">
        <f>$B$21-C21</f>
        <v>1</v>
      </c>
      <c r="J21" s="61">
        <f>$B$21-D21</f>
        <v>-4</v>
      </c>
      <c r="K21" s="61">
        <f>$B$21-E21</f>
        <v>-1</v>
      </c>
      <c r="L21" s="61">
        <f>$B$21-F21</f>
        <v>-3</v>
      </c>
      <c r="M21" s="61">
        <f>$B$21-G21</f>
        <v>-2</v>
      </c>
      <c r="N21" s="62" t="str">
        <f>2!A22</f>
        <v>Turm</v>
      </c>
      <c r="O21" s="35"/>
    </row>
    <row r="22" spans="1:15" ht="30" customHeight="1">
      <c r="A22" s="58" t="str">
        <f>2!A23</f>
        <v>Schrägkreis</v>
      </c>
      <c r="B22" s="59">
        <f>SUM(6!B24:6!H24)</f>
        <v>28</v>
      </c>
      <c r="C22" s="59">
        <f>SUM(6!I24:6!O24)</f>
        <v>30</v>
      </c>
      <c r="D22" s="59">
        <f>SUM(6!P24:6!V24)</f>
        <v>34</v>
      </c>
      <c r="E22" s="59">
        <f>SUM(6!W24:6!AC24)</f>
        <v>28</v>
      </c>
      <c r="F22" s="59">
        <f>SUM(6!AD24:6!AJ24)</f>
        <v>31</v>
      </c>
      <c r="G22" s="59">
        <f>SUM(6!AK24:6!AQ24)</f>
        <v>36</v>
      </c>
      <c r="H22" s="60"/>
      <c r="I22" s="61">
        <f>$B$22-C22</f>
        <v>-2</v>
      </c>
      <c r="J22" s="61">
        <f>$B$22-D22</f>
        <v>-6</v>
      </c>
      <c r="K22" s="61">
        <f>$B$22-E22</f>
        <v>0</v>
      </c>
      <c r="L22" s="61">
        <f>$B$22-F22</f>
        <v>-3</v>
      </c>
      <c r="M22" s="61">
        <f>$B$22-G22</f>
        <v>-8</v>
      </c>
      <c r="N22" s="62" t="str">
        <f>2!A23</f>
        <v>Schrägkreis</v>
      </c>
      <c r="O22" s="35"/>
    </row>
    <row r="23" spans="1:15" ht="30" customHeight="1">
      <c r="A23" s="58" t="str">
        <f>2!A24</f>
        <v>Salto</v>
      </c>
      <c r="B23" s="59">
        <f>SUM(6!B25:6!H25)</f>
        <v>38</v>
      </c>
      <c r="C23" s="59">
        <f>SUM(6!I25:6!O25)</f>
        <v>41</v>
      </c>
      <c r="D23" s="59">
        <f>SUM(6!P25:6!V25)</f>
        <v>39</v>
      </c>
      <c r="E23" s="59">
        <f>SUM(6!W25:6!AC25)</f>
        <v>34</v>
      </c>
      <c r="F23" s="59">
        <f>SUM(6!AD25:6!AJ25)</f>
        <v>34</v>
      </c>
      <c r="G23" s="59">
        <f>SUM(6!AK25:6!AQ25)</f>
        <v>38</v>
      </c>
      <c r="H23" s="60"/>
      <c r="I23" s="61">
        <f>$B$23-C23</f>
        <v>-3</v>
      </c>
      <c r="J23" s="61">
        <f>$B$23-D23</f>
        <v>-1</v>
      </c>
      <c r="K23" s="61">
        <f>$B$23-E23</f>
        <v>4</v>
      </c>
      <c r="L23" s="61">
        <f>$B$23-F23</f>
        <v>4</v>
      </c>
      <c r="M23" s="61">
        <f>$B$23-G23</f>
        <v>0</v>
      </c>
      <c r="N23" s="62" t="str">
        <f>2!A24</f>
        <v>Salto</v>
      </c>
      <c r="O23" s="35"/>
    </row>
    <row r="24" spans="1:15" ht="30" customHeight="1">
      <c r="A24" s="58" t="str">
        <f>2!A25</f>
        <v>Labyrinth</v>
      </c>
      <c r="B24" s="59">
        <f>SUM(6!B26:6!H26)</f>
        <v>29</v>
      </c>
      <c r="C24" s="59">
        <f>SUM(6!I26:6!O26)</f>
        <v>26</v>
      </c>
      <c r="D24" s="59">
        <f>SUM(6!P26:6!V26)</f>
        <v>28</v>
      </c>
      <c r="E24" s="59">
        <f>SUM(6!W26:6!AC26)</f>
        <v>29</v>
      </c>
      <c r="F24" s="59">
        <f>SUM(6!AD26:6!AJ26)</f>
        <v>36</v>
      </c>
      <c r="G24" s="59">
        <f>SUM(6!AK26:6!AQ26)</f>
        <v>39</v>
      </c>
      <c r="H24" s="60"/>
      <c r="I24" s="61">
        <f>$B$24-C24</f>
        <v>3</v>
      </c>
      <c r="J24" s="61">
        <f>$B$24-D24</f>
        <v>1</v>
      </c>
      <c r="K24" s="61">
        <f>$B$24-E24</f>
        <v>0</v>
      </c>
      <c r="L24" s="61">
        <f>$B$24-F24</f>
        <v>-7</v>
      </c>
      <c r="M24" s="61">
        <f>$B$24-G24</f>
        <v>-10</v>
      </c>
      <c r="N24" s="62" t="str">
        <f>2!A25</f>
        <v>Labyrinth</v>
      </c>
      <c r="O24" s="35"/>
    </row>
    <row r="25" spans="1:15" ht="30" customHeight="1">
      <c r="A25" s="63"/>
      <c r="B25" s="64">
        <f aca="true" t="shared" si="0" ref="B25:G25">SUM(B7:B24)</f>
        <v>566</v>
      </c>
      <c r="C25" s="64">
        <f t="shared" si="0"/>
        <v>569</v>
      </c>
      <c r="D25" s="64">
        <f t="shared" si="0"/>
        <v>593</v>
      </c>
      <c r="E25" s="64">
        <f t="shared" si="0"/>
        <v>597</v>
      </c>
      <c r="F25" s="64">
        <f t="shared" si="0"/>
        <v>603</v>
      </c>
      <c r="G25" s="64">
        <f t="shared" si="0"/>
        <v>613</v>
      </c>
      <c r="H25" s="65"/>
      <c r="I25" s="66">
        <f>$B$25-C25</f>
        <v>-3</v>
      </c>
      <c r="J25" s="66">
        <f>$B$25-D25</f>
        <v>-27</v>
      </c>
      <c r="K25" s="66">
        <f>$B$25-E25</f>
        <v>-31</v>
      </c>
      <c r="L25" s="66">
        <f>$B$25-F25</f>
        <v>-37</v>
      </c>
      <c r="M25" s="66">
        <f>$B$25-G25</f>
        <v>-47</v>
      </c>
      <c r="N25" s="298">
        <f>SUM(B25:G25)/(6*'Info Turnier'!B2*'Info Turnier'!C12)</f>
        <v>24.59027777777778</v>
      </c>
      <c r="O25" s="35"/>
    </row>
    <row r="26" spans="1:15" ht="30" customHeight="1">
      <c r="A26" s="35"/>
      <c r="B26" s="67"/>
      <c r="C26" s="67"/>
      <c r="D26" s="67"/>
      <c r="E26" s="67"/>
      <c r="F26" s="67"/>
      <c r="G26" s="67"/>
      <c r="H26" s="68"/>
      <c r="I26" s="69" t="s">
        <v>3</v>
      </c>
      <c r="J26" s="68"/>
      <c r="K26" s="68"/>
      <c r="L26" s="68"/>
      <c r="M26" s="70"/>
      <c r="N26" s="71"/>
      <c r="O26" s="35"/>
    </row>
    <row r="27" spans="1:15" ht="8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1:12" ht="12.75">
      <c r="K28" s="48"/>
      <c r="L28" s="48"/>
    </row>
    <row r="30" ht="12.75">
      <c r="L30" s="30"/>
    </row>
  </sheetData>
  <sheetProtection/>
  <conditionalFormatting sqref="B7:G7">
    <cfRule type="cellIs" priority="1" dxfId="1" operator="equal" stopIfTrue="1">
      <formula>MIN($B$7:$G$7)</formula>
    </cfRule>
    <cfRule type="cellIs" priority="2" dxfId="0" operator="equal" stopIfTrue="1">
      <formula>MAX($B$7:$G$7)</formula>
    </cfRule>
  </conditionalFormatting>
  <conditionalFormatting sqref="B8:G8">
    <cfRule type="cellIs" priority="3" dxfId="1" operator="equal" stopIfTrue="1">
      <formula>MIN($B$8:$G$8)</formula>
    </cfRule>
    <cfRule type="cellIs" priority="4" dxfId="0" operator="equal" stopIfTrue="1">
      <formula>MAX($B$8:$G$8)</formula>
    </cfRule>
  </conditionalFormatting>
  <conditionalFormatting sqref="B9:G9">
    <cfRule type="cellIs" priority="5" dxfId="1" operator="equal" stopIfTrue="1">
      <formula>MIN($B$9:$G$9)</formula>
    </cfRule>
    <cfRule type="cellIs" priority="6" dxfId="0" operator="equal" stopIfTrue="1">
      <formula>MAX($B$9:$G$9)</formula>
    </cfRule>
  </conditionalFormatting>
  <conditionalFormatting sqref="B10:G10">
    <cfRule type="cellIs" priority="7" dxfId="1" operator="equal" stopIfTrue="1">
      <formula>MIN($B$10:$G$10)</formula>
    </cfRule>
    <cfRule type="cellIs" priority="8" dxfId="0" operator="equal" stopIfTrue="1">
      <formula>MAX($B$10:$G$10)</formula>
    </cfRule>
  </conditionalFormatting>
  <conditionalFormatting sqref="B11:G11">
    <cfRule type="cellIs" priority="9" dxfId="1" operator="equal" stopIfTrue="1">
      <formula>MIN($B$11:$G$11)</formula>
    </cfRule>
    <cfRule type="cellIs" priority="10" dxfId="0" operator="equal" stopIfTrue="1">
      <formula>MAX($B$11:$G$11)</formula>
    </cfRule>
  </conditionalFormatting>
  <conditionalFormatting sqref="B12:G12">
    <cfRule type="cellIs" priority="11" dxfId="1" operator="equal" stopIfTrue="1">
      <formula>MIN($B$12:$G$12)</formula>
    </cfRule>
    <cfRule type="cellIs" priority="12" dxfId="0" operator="equal" stopIfTrue="1">
      <formula>MAX($B$12:$G$12)</formula>
    </cfRule>
  </conditionalFormatting>
  <conditionalFormatting sqref="B13:G13">
    <cfRule type="cellIs" priority="13" dxfId="1" operator="equal" stopIfTrue="1">
      <formula>MIN($B$13:$G$13)</formula>
    </cfRule>
    <cfRule type="cellIs" priority="14" dxfId="0" operator="equal" stopIfTrue="1">
      <formula>MAX($B$13:$G$13)</formula>
    </cfRule>
  </conditionalFormatting>
  <conditionalFormatting sqref="B14:G14">
    <cfRule type="cellIs" priority="15" dxfId="1" operator="equal" stopIfTrue="1">
      <formula>MIN($B$14:$G$14)</formula>
    </cfRule>
    <cfRule type="cellIs" priority="16" dxfId="0" operator="equal" stopIfTrue="1">
      <formula>MAX($B$14:$G$14)</formula>
    </cfRule>
  </conditionalFormatting>
  <conditionalFormatting sqref="B15:G15">
    <cfRule type="cellIs" priority="17" dxfId="1" operator="equal" stopIfTrue="1">
      <formula>MIN($B$15:$G$15)</formula>
    </cfRule>
    <cfRule type="cellIs" priority="18" dxfId="0" operator="equal" stopIfTrue="1">
      <formula>MAX($B$15:$G$15)</formula>
    </cfRule>
  </conditionalFormatting>
  <conditionalFormatting sqref="B16:G16">
    <cfRule type="cellIs" priority="19" dxfId="1" operator="equal" stopIfTrue="1">
      <formula>MIN($B$16:$G$16)</formula>
    </cfRule>
    <cfRule type="cellIs" priority="20" dxfId="0" operator="equal" stopIfTrue="1">
      <formula>MAX($B$16:$G$16)</formula>
    </cfRule>
  </conditionalFormatting>
  <conditionalFormatting sqref="B17:G17">
    <cfRule type="cellIs" priority="21" dxfId="1" operator="equal" stopIfTrue="1">
      <formula>MIN($B$17:$G$17)</formula>
    </cfRule>
    <cfRule type="cellIs" priority="22" dxfId="0" operator="equal" stopIfTrue="1">
      <formula>MAX($B$17:$G$17)</formula>
    </cfRule>
  </conditionalFormatting>
  <conditionalFormatting sqref="B18:G18">
    <cfRule type="cellIs" priority="23" dxfId="1" operator="equal" stopIfTrue="1">
      <formula>MIN($B$18:$G$18)</formula>
    </cfRule>
    <cfRule type="cellIs" priority="24" dxfId="0" operator="equal" stopIfTrue="1">
      <formula>MAX($B$18:$G$18)</formula>
    </cfRule>
  </conditionalFormatting>
  <conditionalFormatting sqref="B19:G19">
    <cfRule type="cellIs" priority="25" dxfId="1" operator="equal" stopIfTrue="1">
      <formula>MIN($B$19:$G$19)</formula>
    </cfRule>
    <cfRule type="cellIs" priority="26" dxfId="0" operator="equal" stopIfTrue="1">
      <formula>MAX($B$19:$G$19)</formula>
    </cfRule>
  </conditionalFormatting>
  <conditionalFormatting sqref="B20:G20">
    <cfRule type="cellIs" priority="27" dxfId="1" operator="equal" stopIfTrue="1">
      <formula>MIN($B$20:$G$20)</formula>
    </cfRule>
    <cfRule type="cellIs" priority="28" dxfId="0" operator="equal" stopIfTrue="1">
      <formula>MAX($B$20:$G$20)</formula>
    </cfRule>
  </conditionalFormatting>
  <conditionalFormatting sqref="B21:G21">
    <cfRule type="cellIs" priority="29" dxfId="1" operator="equal" stopIfTrue="1">
      <formula>MIN($B$21:$G$21)</formula>
    </cfRule>
    <cfRule type="cellIs" priority="30" dxfId="0" operator="equal" stopIfTrue="1">
      <formula>MAX($B$21:$G$21)</formula>
    </cfRule>
  </conditionalFormatting>
  <conditionalFormatting sqref="B22:G22">
    <cfRule type="cellIs" priority="31" dxfId="1" operator="equal" stopIfTrue="1">
      <formula>MIN($B$22:$G$22)</formula>
    </cfRule>
    <cfRule type="cellIs" priority="32" dxfId="0" operator="equal" stopIfTrue="1">
      <formula>MAX($B$22:$G$22)</formula>
    </cfRule>
  </conditionalFormatting>
  <conditionalFormatting sqref="B23:G23">
    <cfRule type="cellIs" priority="33" dxfId="1" operator="equal" stopIfTrue="1">
      <formula>MIN($B$23:$G$23)</formula>
    </cfRule>
    <cfRule type="cellIs" priority="34" dxfId="0" operator="equal" stopIfTrue="1">
      <formula>MAX($B$23:$G$23)</formula>
    </cfRule>
  </conditionalFormatting>
  <conditionalFormatting sqref="B24:G24">
    <cfRule type="cellIs" priority="35" dxfId="1" operator="equal" stopIfTrue="1">
      <formula>MIN($B$24:$G$24)</formula>
    </cfRule>
    <cfRule type="cellIs" priority="36" dxfId="0" operator="equal" stopIfTrue="1">
      <formula>MAX($B$24:$G$24)</formula>
    </cfRule>
  </conditionalFormatting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4.421875" style="31" bestFit="1" customWidth="1"/>
    <col min="2" max="9" width="8.7109375" style="31" customWidth="1"/>
    <col min="10" max="10" width="11.8515625" style="31" customWidth="1"/>
    <col min="11" max="11" width="1.7109375" style="31" customWidth="1"/>
    <col min="12" max="16384" width="11.421875" style="31" customWidth="1"/>
  </cols>
  <sheetData>
    <row r="1" spans="1:11" ht="30" customHeight="1">
      <c r="A1" s="250" t="str">
        <f>1!A3</f>
        <v>Abteilung 2</v>
      </c>
      <c r="B1" s="251"/>
      <c r="C1" s="251"/>
      <c r="D1" s="251"/>
      <c r="E1" s="251"/>
      <c r="F1" s="251"/>
      <c r="G1" s="251"/>
      <c r="H1" s="251"/>
      <c r="I1" s="251"/>
      <c r="J1" s="252"/>
      <c r="K1" s="35"/>
    </row>
    <row r="2" spans="1:11" ht="24" customHeight="1" thickBot="1">
      <c r="A2" s="253" t="str">
        <f>4!A2</f>
        <v>5. Spieltag - 2.06.2013  in Büttgen</v>
      </c>
      <c r="B2" s="254"/>
      <c r="C2" s="254"/>
      <c r="D2" s="254"/>
      <c r="E2" s="254"/>
      <c r="F2" s="254"/>
      <c r="G2" s="254"/>
      <c r="H2" s="254"/>
      <c r="I2" s="254"/>
      <c r="J2" s="255"/>
      <c r="K2" s="35"/>
    </row>
    <row r="3" spans="1:11" ht="37.5" customHeight="1" thickBot="1">
      <c r="A3" s="256"/>
      <c r="B3" s="257" t="s">
        <v>126</v>
      </c>
      <c r="C3" s="258" t="s">
        <v>127</v>
      </c>
      <c r="D3" s="258" t="s">
        <v>128</v>
      </c>
      <c r="E3" s="258" t="s">
        <v>129</v>
      </c>
      <c r="F3" s="258" t="s">
        <v>130</v>
      </c>
      <c r="G3" s="258" t="s">
        <v>131</v>
      </c>
      <c r="H3" s="259" t="s">
        <v>132</v>
      </c>
      <c r="I3" s="260" t="s">
        <v>1</v>
      </c>
      <c r="J3" s="261" t="s">
        <v>0</v>
      </c>
      <c r="K3" s="35"/>
    </row>
    <row r="4" spans="1:11" ht="37.5" customHeight="1">
      <c r="A4" s="262" t="str">
        <f>2!A40</f>
        <v>Gradschlag</v>
      </c>
      <c r="B4" s="263">
        <f>FREQUENCY((2!B40:2!AC40,2!B8:2!AC8,2!B72:2!AC72,2!B104:2!AC104,2!B168:2!AC168,2!B136:2!AC136),1)</f>
        <v>106</v>
      </c>
      <c r="C4" s="264">
        <f>FREQUENCY((2!B40:2!AC40,2!B8:2!AC8,2!B72:2!AC72,2!B104:2!AC104,2!B168:2!AC168,2!B136:2!AC136),2)-B4</f>
        <v>32</v>
      </c>
      <c r="D4" s="264">
        <f>FREQUENCY((2!B40:2!AC40,2!B8:2!AC8,2!B72:2!AC72,2!B104:2!AC104,2!B168:2!AC168,2!B136:2!AC136),3)-(B4+C4)</f>
        <v>6</v>
      </c>
      <c r="E4" s="264">
        <f>FREQUENCY((2!B40:2!AC40,2!B8:2!AC8,2!B72:2!AC72,2!B104:2!AC104,2!B168:2!AC168,2!B136:2!AC136),4)-(B4+C4+D4)</f>
        <v>0</v>
      </c>
      <c r="F4" s="264">
        <f>FREQUENCY((2!B40:2!AC40,2!B8:2!AC8,2!B72:2!AC72,2!B104:2!AC104,2!B168:2!AC168,2!B136:2!AC136),5)-(B4+C4+D4+E4)</f>
        <v>0</v>
      </c>
      <c r="G4" s="264">
        <f>FREQUENCY((2!B40:2!AC40,2!B8:2!AC8,2!B72:2!AC72,2!B104:2!AC104,2!B168:2!AC168,2!B136:2!AC136),6)-(B4+C4+D4+E4+F4)</f>
        <v>0</v>
      </c>
      <c r="H4" s="265">
        <f>FREQUENCY((2!B40:2!AC40,2!B8:2!AC8,2!B72:2!AC72,2!B104:2!AC104,2!B168:2!AC168,2!B136:2!AC136),7)-(B4+C4+D4+E4+F4+G4)</f>
        <v>0</v>
      </c>
      <c r="I4" s="266">
        <f aca="true" t="shared" si="0" ref="I4:I21">B4*1+C4*2+D4*3+E4*4+F4*5+G4*6+H4*7</f>
        <v>188</v>
      </c>
      <c r="J4" s="267">
        <f>I4/COUNT(2!B40:2!AC40,2!B8:2!AC8,2!B72:2!AC72,2!B104:2!AC104,2!B168:2!AC168,2!B136:2!AC136)</f>
        <v>1.3055555555555556</v>
      </c>
      <c r="K4" s="35"/>
    </row>
    <row r="5" spans="1:11" ht="37.5" customHeight="1">
      <c r="A5" s="268" t="str">
        <f>2!A41</f>
        <v>Schleife</v>
      </c>
      <c r="B5" s="269">
        <f>FREQUENCY((2!B41:2!AC41,2!B9:2!AC9,2!B73:2!AC73,2!B105:2!AC105,2!B169:2!AC169,2!B137:2!AC137),1)</f>
        <v>88</v>
      </c>
      <c r="C5" s="270">
        <f>FREQUENCY((2!B41:2!AC41,2!B9:2!AC9,2!B73:2!AC73,2!B105:2!AC105,2!B169:2!AC169,2!B137:2!AC137),2)-B5</f>
        <v>44</v>
      </c>
      <c r="D5" s="270">
        <f>FREQUENCY((2!B41:2!AC41,2!B9:2!AC9,2!B73:2!AC73,2!B105:2!AC105,2!B169:2!AC169,2!B137:2!AC137),3)-(B5+C5)</f>
        <v>7</v>
      </c>
      <c r="E5" s="270">
        <f>FREQUENCY((2!B41:2!AC41,2!B9:2!AC9,2!B73:2!AC73,2!B105:2!AC105,2!B169:2!AC169,2!B137:2!AC137),4)-(B5+C5+D5)</f>
        <v>4</v>
      </c>
      <c r="F5" s="270">
        <f>FREQUENCY((2!B41:2!AC41,2!B9:2!AC9,2!B73:2!AC73,2!B105:2!AC105,2!B169:2!AC169,2!B137:2!AC137),5)-(B5+C5+D5+E5)</f>
        <v>1</v>
      </c>
      <c r="G5" s="270">
        <f>FREQUENCY((2!B41:2!AC41,2!B9:2!AC9,2!B73:2!AC73,2!B105:2!AC105,2!B169:2!AC169,2!B137:2!AC137),6)-(B5+C5+D5+E5+F5)</f>
        <v>0</v>
      </c>
      <c r="H5" s="271">
        <f>FREQUENCY((2!B41:2!AC41,2!B9:2!AC9,2!B73:2!AC73,2!B105:2!AC105,2!B169:2!AC169,2!B137:2!AC137),7)-(B5+C5+D5+E5+F5+G5)</f>
        <v>0</v>
      </c>
      <c r="I5" s="272">
        <f t="shared" si="0"/>
        <v>218</v>
      </c>
      <c r="J5" s="273">
        <f>I5/COUNT(2!B41:2!AC41,2!B9:2!AC9,2!B73:2!AC73,2!B105:2!AC105,2!B169:2!AC169,2!B137:2!AC137)</f>
        <v>1.5138888888888888</v>
      </c>
      <c r="K5" s="35"/>
    </row>
    <row r="6" spans="1:11" ht="37.5" customHeight="1">
      <c r="A6" s="268" t="str">
        <f>2!A42</f>
        <v>Doppelwelle</v>
      </c>
      <c r="B6" s="269">
        <f>FREQUENCY((2!B42:2!AC42,2!B10:2!AC10,2!B74:2!AC74,2!B106:2!AC106,2!B170:2!AC170,2!B138:2!AC138),1)</f>
        <v>78</v>
      </c>
      <c r="C6" s="270">
        <f>FREQUENCY((2!B42:2!AC42,2!B10:2!AC10,2!B74:2!AC74,2!B106:2!AC106,2!B170:2!AC170,2!B138:2!AC138),2)-B6</f>
        <v>65</v>
      </c>
      <c r="D6" s="270">
        <f>FREQUENCY((2!B42:2!AC42,2!B10:2!AC10,2!B74:2!AC74,2!B106:2!AC106,2!B170:2!AC170,2!B138:2!AC138),3)-(B6+C6)</f>
        <v>1</v>
      </c>
      <c r="E6" s="270">
        <f>FREQUENCY((2!B42:2!AC42,2!B10:2!AC10,2!B74:2!AC74,2!B106:2!AC106,2!B170:2!AC170,2!B138:2!AC138),4)-(B6+C6+D6)</f>
        <v>0</v>
      </c>
      <c r="F6" s="270">
        <f>FREQUENCY((2!B42:2!AC42,2!B10:2!AC10,2!B74:2!AC74,2!B106:2!AC106,2!B170:2!AC170,2!B138:2!AC138),5)-(B6+C6+D6+E6)</f>
        <v>0</v>
      </c>
      <c r="G6" s="270">
        <f>FREQUENCY((2!B42:2!AC42,2!B10:2!AC10,2!B74:2!AC74,2!B106:2!AC106,2!B170:2!AC170,2!B138:2!AC138),6)-(B6+C6+D6+E6+F6)</f>
        <v>0</v>
      </c>
      <c r="H6" s="271">
        <f>FREQUENCY((2!B42:2!AC42,2!B10:2!AC10,2!B74:2!AC74,2!B106:2!AC106,2!B170:2!AC170,2!B138:2!AC138),7)-(B6+C6+D6+E6+F6+G6)</f>
        <v>0</v>
      </c>
      <c r="I6" s="272">
        <f t="shared" si="0"/>
        <v>211</v>
      </c>
      <c r="J6" s="273">
        <f>I6/COUNT(2!B42:2!AC42,2!B10:2!AC10,2!B74:2!AC74,2!B106:2!AC106,2!B170:2!AC170,2!B138:2!AC138)</f>
        <v>1.4652777777777777</v>
      </c>
      <c r="K6" s="35"/>
    </row>
    <row r="7" spans="1:11" ht="37.5" customHeight="1">
      <c r="A7" s="268" t="str">
        <f>2!A43</f>
        <v>Sandkasten</v>
      </c>
      <c r="B7" s="269">
        <f>FREQUENCY((2!B43:2!AC43,2!B11:2!AC11,2!B75:2!AC75,2!B107:2!AC107,2!B171:2!AC171,2!B139:2!AC139),1)</f>
        <v>129</v>
      </c>
      <c r="C7" s="270">
        <f>FREQUENCY((2!B43:2!AC43,2!B11:2!AC11,2!B75:2!AC75,2!B107:2!AC107,2!B171:2!AC171,2!B139:2!AC139),2)-B7</f>
        <v>12</v>
      </c>
      <c r="D7" s="270">
        <f>FREQUENCY((2!B43:2!AC43,2!B11:2!AC11,2!B75:2!AC75,2!B107:2!AC107,2!B171:2!AC171,2!B139:2!AC139),3)-(B7+C7)</f>
        <v>3</v>
      </c>
      <c r="E7" s="270">
        <f>FREQUENCY((2!B43:2!AC43,2!B11:2!AC11,2!B75:2!AC75,2!B107:2!AC107,2!B171:2!AC171,2!B139:2!AC139),4)-(B7+C7+D7)</f>
        <v>0</v>
      </c>
      <c r="F7" s="270">
        <f>FREQUENCY((2!B43:2!AC43,2!B11:2!AC11,2!B75:2!AC75,2!B107:2!AC107,2!B171:2!AC171,2!B139:2!AC139),5)-(B7+C7+D7+E7)</f>
        <v>0</v>
      </c>
      <c r="G7" s="270">
        <f>FREQUENCY((2!B43:2!AC43,2!B11:2!AC11,2!B75:2!AC75,2!B107:2!AC107,2!B171:2!AC171,2!B139:2!AC139),6)-(B7+C7+D7+E7+F7)</f>
        <v>0</v>
      </c>
      <c r="H7" s="271">
        <f>FREQUENCY((2!B43:2!AC43,2!B11:2!AC11,2!B75:2!AC75,2!B107:2!AC107,2!B171:2!AC171,2!B139:2!AC139),7)-(B7+C7+D7+E7+F7+G7)</f>
        <v>0</v>
      </c>
      <c r="I7" s="272">
        <f t="shared" si="0"/>
        <v>162</v>
      </c>
      <c r="J7" s="273">
        <f>I7/COUNT(2!B43:2!AC43,2!B11:2!AC11,2!B75:2!AC75,2!B107:2!AC107,2!B171:2!AC171,2!B139:2!AC139)</f>
        <v>1.125</v>
      </c>
      <c r="K7" s="35"/>
    </row>
    <row r="8" spans="1:11" ht="37.5" customHeight="1">
      <c r="A8" s="268" t="str">
        <f>2!A44</f>
        <v>Töter</v>
      </c>
      <c r="B8" s="269">
        <f>FREQUENCY((2!B44:2!AC44,2!B12:2!AC12,2!B76:2!AC76,2!B108:2!AC108,2!B172:2!AC172,2!B140:2!AC140),1)</f>
        <v>102</v>
      </c>
      <c r="C8" s="270">
        <f>FREQUENCY((2!B44:2!AC44,2!B12:2!AC12,2!B76:2!AC76,2!B108:2!AC108,2!B172:2!AC172,2!B140:2!AC140),2)-B8</f>
        <v>30</v>
      </c>
      <c r="D8" s="270">
        <f>FREQUENCY((2!B44:2!AC44,2!B12:2!AC12,2!B76:2!AC76,2!B108:2!AC108,2!B172:2!AC172,2!B140:2!AC140),3)-(B8+C8)</f>
        <v>8</v>
      </c>
      <c r="E8" s="270">
        <f>FREQUENCY((2!B44:2!AC44,2!B12:2!AC12,2!B76:2!AC76,2!B108:2!AC108,2!B172:2!AC172,2!B140:2!AC140),4)-(B8+C8+D8)</f>
        <v>3</v>
      </c>
      <c r="F8" s="270">
        <f>FREQUENCY((2!B44:2!AC44,2!B12:2!AC12,2!B76:2!AC76,2!B108:2!AC108,2!B172:2!AC172,2!B140:2!AC140),5)-(B8+C8+D8+E8)</f>
        <v>0</v>
      </c>
      <c r="G8" s="270">
        <f>FREQUENCY((2!B44:2!AC44,2!B12:2!AC12,2!B76:2!AC76,2!B108:2!AC108,2!B172:2!AC172,2!B140:2!AC140),6)-(B8+C8+D8+E8+F8)</f>
        <v>1</v>
      </c>
      <c r="H8" s="271">
        <f>FREQUENCY((2!B44:2!AC44,2!B12:2!AC12,2!B76:2!AC76,2!B108:2!AC108,2!B172:2!AC172,2!B140:2!AC140),7)-(B8+C8+D8+E8+F8+G8)</f>
        <v>0</v>
      </c>
      <c r="I8" s="272">
        <f t="shared" si="0"/>
        <v>204</v>
      </c>
      <c r="J8" s="273">
        <f>I8/COUNT(2!B44:2!AC44,2!B12:2!AC12,2!B76:2!AC76,2!B108:2!AC108,2!B172:2!AC172,2!B140:2!AC140)</f>
        <v>1.4166666666666667</v>
      </c>
      <c r="K8" s="35"/>
    </row>
    <row r="9" spans="1:11" ht="37.5" customHeight="1">
      <c r="A9" s="268" t="str">
        <f>2!A45</f>
        <v>Winkel</v>
      </c>
      <c r="B9" s="269">
        <f>FREQUENCY((2!B45:2!AC45,2!B13:2!AC13,2!B77:2!AC77,2!B109:2!AC109,2!B173:2!AC173,2!B141:2!AC141),1)</f>
        <v>87</v>
      </c>
      <c r="C9" s="270">
        <f>FREQUENCY((2!B45:2!AC45,2!B13:2!AC13,2!B77:2!AC77,2!B109:2!AC109,2!B173:2!AC173,2!B141:2!AC141),2)-B9</f>
        <v>55</v>
      </c>
      <c r="D9" s="270">
        <f>FREQUENCY((2!B45:2!AC45,2!B13:2!AC13,2!B77:2!AC77,2!B109:2!AC109,2!B173:2!AC173,2!B141:2!AC141),3)-(B9+C9)</f>
        <v>1</v>
      </c>
      <c r="E9" s="270">
        <f>FREQUENCY((2!B45:2!AC45,2!B13:2!AC13,2!B77:2!AC77,2!B109:2!AC109,2!B173:2!AC173,2!B141:2!AC141),4)-(B9+C9+D9)</f>
        <v>1</v>
      </c>
      <c r="F9" s="270">
        <f>FREQUENCY((2!B45:2!AC45,2!B13:2!AC13,2!B77:2!AC77,2!B109:2!AC109,2!B173:2!AC173,2!B141:2!AC141),5)-(B9+C9+D9+E9)</f>
        <v>0</v>
      </c>
      <c r="G9" s="270">
        <f>FREQUENCY((2!B45:2!AC45,2!B13:2!AC13,2!B77:2!AC77,2!B109:2!AC109,2!B173:2!AC173,2!B141:2!AC141),6)-(B9+C9+D9+E9+F9)</f>
        <v>0</v>
      </c>
      <c r="H9" s="271">
        <f>FREQUENCY((2!B45:2!AC45,2!B13:2!AC13,2!B77:2!AC77,2!B109:2!AC109,2!B173:2!AC173,2!B141:2!AC141),7)-(B9+C9+D9+E9+F9+G9)</f>
        <v>0</v>
      </c>
      <c r="I9" s="272">
        <f t="shared" si="0"/>
        <v>204</v>
      </c>
      <c r="J9" s="273">
        <f>I9/COUNT(2!B45:2!AC45,2!B13:2!AC13,2!B77:2!AC77,2!B109:2!AC109,2!B173:2!AC173,2!B141:2!AC141)</f>
        <v>1.4166666666666667</v>
      </c>
      <c r="K9" s="35"/>
    </row>
    <row r="10" spans="1:11" ht="37.5" customHeight="1">
      <c r="A10" s="268" t="str">
        <f>2!A46</f>
        <v>Brücke</v>
      </c>
      <c r="B10" s="269">
        <f>FREQUENCY((2!B46:2!AC46,2!B14:2!AC14,2!B78:2!AC78,2!B110:2!AC110,2!B174:2!AC174,2!B142:2!AC142),1)</f>
        <v>76</v>
      </c>
      <c r="C10" s="270">
        <f>FREQUENCY((2!B46:2!AC46,2!B14:2!AC14,2!B78:2!AC78,2!B110:2!AC110,2!B174:2!AC174,2!B142:2!AC142),2)-B10</f>
        <v>68</v>
      </c>
      <c r="D10" s="270">
        <f>FREQUENCY((2!B46:2!AC46,2!B14:2!AC14,2!B78:2!AC78,2!B110:2!AC110,2!B174:2!AC174,2!B142:2!AC142),3)-(B10+C10)</f>
        <v>0</v>
      </c>
      <c r="E10" s="270">
        <f>FREQUENCY((2!B46:2!AC46,2!B14:2!AC14,2!B78:2!AC78,2!B110:2!AC110,2!B174:2!AC174,2!B142:2!AC142),4)-(B10+C10+D10)</f>
        <v>0</v>
      </c>
      <c r="F10" s="270">
        <f>FREQUENCY((2!B46:2!AC46,2!B14:2!AC14,2!B78:2!AC78,2!B110:2!AC110,2!B174:2!AC174,2!B142:2!AC142),5)-(B10+C10+D10+E10)</f>
        <v>0</v>
      </c>
      <c r="G10" s="270">
        <f>FREQUENCY((2!B46:2!AC46,2!B14:2!AC14,2!B78:2!AC78,2!B110:2!AC110,2!B174:2!AC174,2!B142:2!AC142),6)-(B10+C10+D10+E10+F10)</f>
        <v>0</v>
      </c>
      <c r="H10" s="271">
        <f>FREQUENCY((2!B46:2!AC46,2!B14:2!AC14,2!B78:2!AC78,2!B110:2!AC110,2!B174:2!AC174,2!B142:2!AC142),7)-(B10+C10+D10+E10+F10+G10)</f>
        <v>0</v>
      </c>
      <c r="I10" s="272">
        <f t="shared" si="0"/>
        <v>212</v>
      </c>
      <c r="J10" s="273">
        <f>I10/COUNT(2!B46:2!AC46,2!B14:2!AC14,2!B78:2!AC78,2!B110:2!AC110,2!B174:2!AC174,2!B142:2!AC142)</f>
        <v>1.4722222222222223</v>
      </c>
      <c r="K10" s="35"/>
    </row>
    <row r="11" spans="1:11" ht="37.5" customHeight="1">
      <c r="A11" s="268" t="str">
        <f>2!A47</f>
        <v>Mittelhügel</v>
      </c>
      <c r="B11" s="269">
        <f>FREQUENCY((2!B47:2!AC47,2!B15:2!AC15,2!B79:2!AC79,2!B111:2!AC111,2!B175:2!AC175,2!B143:2!AC143),1)</f>
        <v>111</v>
      </c>
      <c r="C11" s="270">
        <f>FREQUENCY((2!B47:2!AC47,2!B15:2!AC15,2!B79:2!AC79,2!B111:2!AC111,2!B175:2!AC175,2!B143:2!AC143),2)-B11</f>
        <v>26</v>
      </c>
      <c r="D11" s="270">
        <f>FREQUENCY((2!B47:2!AC47,2!B15:2!AC15,2!B79:2!AC79,2!B111:2!AC111,2!B175:2!AC175,2!B143:2!AC143),3)-(B11+C11)</f>
        <v>4</v>
      </c>
      <c r="E11" s="270">
        <f>FREQUENCY((2!B47:2!AC47,2!B15:2!AC15,2!B79:2!AC79,2!B111:2!AC111,2!B175:2!AC175,2!B143:2!AC143),4)-(B11+C11+D11)</f>
        <v>2</v>
      </c>
      <c r="F11" s="270">
        <f>FREQUENCY((2!B47:2!AC47,2!B15:2!AC15,2!B79:2!AC79,2!B111:2!AC111,2!B175:2!AC175,2!B143:2!AC143),5)-(B11+C11+D11+E11)</f>
        <v>1</v>
      </c>
      <c r="G11" s="270">
        <f>FREQUENCY((2!B47:2!AC47,2!B15:2!AC15,2!B79:2!AC79,2!B111:2!AC111,2!B175:2!AC175,2!B143:2!AC143),6)-(B11+C11+D11+E11+F11)</f>
        <v>0</v>
      </c>
      <c r="H11" s="271">
        <f>FREQUENCY((2!B47:2!AC47,2!B15:2!AC15,2!B79:2!AC79,2!B111:2!AC111,2!B175:2!AC175,2!B143:2!AC143),7)-(B11+C11+D11+E11+F11+G11)</f>
        <v>0</v>
      </c>
      <c r="I11" s="272">
        <f t="shared" si="0"/>
        <v>188</v>
      </c>
      <c r="J11" s="273">
        <f>I11/COUNT(2!B47:2!AC47,2!B15:2!AC15,2!B79:2!AC79,2!B111:2!AC111,2!B175:2!AC175,2!B143:2!AC143)</f>
        <v>1.3055555555555556</v>
      </c>
      <c r="K11" s="35"/>
    </row>
    <row r="12" spans="1:11" ht="37.5" customHeight="1">
      <c r="A12" s="268" t="str">
        <f>2!A48</f>
        <v>Netz</v>
      </c>
      <c r="B12" s="269">
        <f>FREQUENCY((2!B48:2!AC48,2!B16:2!AC16,2!B80:2!AC80,2!B112:2!AC112,2!B176:2!AC176,2!B144:2!AC144),1)</f>
        <v>129</v>
      </c>
      <c r="C12" s="270">
        <f>FREQUENCY((2!B48:2!AC48,2!B16:2!AC16,2!B80:2!AC80,2!B112:2!AC112,2!B176:2!AC176,2!B144:2!AC144),2)-B12</f>
        <v>13</v>
      </c>
      <c r="D12" s="270">
        <f>FREQUENCY((2!B48:2!AC48,2!B16:2!AC16,2!B80:2!AC80,2!B112:2!AC112,2!B176:2!AC176,2!B144:2!AC144),3)-(B12+C12)</f>
        <v>2</v>
      </c>
      <c r="E12" s="270">
        <f>FREQUENCY((2!B48:2!AC48,2!B16:2!AC16,2!B80:2!AC80,2!B112:2!AC112,2!B176:2!AC176,2!B144:2!AC144),4)-(B12+C12+D12)</f>
        <v>0</v>
      </c>
      <c r="F12" s="270">
        <f>FREQUENCY((2!B48:2!AC48,2!B16:2!AC16,2!B80:2!AC80,2!B112:2!AC112,2!B176:2!AC176,2!B144:2!AC144),5)-(B12+C12+D12+E12)</f>
        <v>0</v>
      </c>
      <c r="G12" s="270">
        <f>FREQUENCY((2!B48:2!AC48,2!B16:2!AC16,2!B80:2!AC80,2!B112:2!AC112,2!B176:2!AC176,2!B144:2!AC144),6)-(B12+C12+D12+E12+F12)</f>
        <v>0</v>
      </c>
      <c r="H12" s="271">
        <f>FREQUENCY((2!B48:2!AC48,2!B16:2!AC16,2!B80:2!AC80,2!B112:2!AC112,2!B176:2!AC176,2!B144:2!AC144),7)-(B12+C12+D12+E12+F12+G12)</f>
        <v>0</v>
      </c>
      <c r="I12" s="272">
        <f t="shared" si="0"/>
        <v>161</v>
      </c>
      <c r="J12" s="273">
        <f>I12/COUNT(2!B48:2!AC48,2!B16:2!AC16,2!B80:2!AC80,2!B112:2!AC112,2!B176:2!AC176,2!B144:2!AC144)</f>
        <v>1.1180555555555556</v>
      </c>
      <c r="K12" s="35"/>
    </row>
    <row r="13" spans="1:11" ht="37.5" customHeight="1">
      <c r="A13" s="268" t="str">
        <f>2!A49</f>
        <v>Radkappen</v>
      </c>
      <c r="B13" s="269">
        <f>FREQUENCY((2!B49:2!AC49,2!B17:2!AC17,2!B81:2!AC81,2!B113:2!AC113,2!B177:2!AC177,2!B145:2!AC145),1)</f>
        <v>80</v>
      </c>
      <c r="C13" s="270">
        <f>FREQUENCY((2!B49:2!AC49,2!B17:2!AC17,2!B81:2!AC81,2!B113:2!AC113,2!B177:2!AC177,2!B145:2!AC145),2)-B13</f>
        <v>63</v>
      </c>
      <c r="D13" s="270">
        <f>FREQUENCY((2!B49:2!AC49,2!B17:2!AC17,2!B81:2!AC81,2!B113:2!AC113,2!B177:2!AC177,2!B145:2!AC145),3)-(B13+C13)</f>
        <v>1</v>
      </c>
      <c r="E13" s="270">
        <f>FREQUENCY((2!B49:2!AC49,2!B17:2!AC17,2!B81:2!AC81,2!B113:2!AC113,2!B177:2!AC177,2!B145:2!AC145),4)-(B13+C13+D13)</f>
        <v>0</v>
      </c>
      <c r="F13" s="270">
        <f>FREQUENCY((2!B49:2!AC49,2!B17:2!AC17,2!B81:2!AC81,2!B113:2!AC113,2!B177:2!AC177,2!B145:2!AC145),5)-(B13+C13+D13+E13)</f>
        <v>0</v>
      </c>
      <c r="G13" s="270">
        <f>FREQUENCY((2!B49:2!AC49,2!B17:2!AC17,2!B81:2!AC81,2!B113:2!AC113,2!B177:2!AC177,2!B145:2!AC145),6)-(B13+C13+D13+E13+F13)</f>
        <v>0</v>
      </c>
      <c r="H13" s="271">
        <f>FREQUENCY((2!B49:2!AC49,2!B17:2!AC17,2!B81:2!AC81,2!B113:2!AC113,2!B177:2!AC177,2!B145:2!AC145),7)-(B13+C13+D13+E13+F13+G13)</f>
        <v>0</v>
      </c>
      <c r="I13" s="272">
        <f t="shared" si="0"/>
        <v>209</v>
      </c>
      <c r="J13" s="273">
        <f>I13/COUNT(2!B49:2!AC49,2!B17:2!AC17,2!B81:2!AC81,2!B113:2!AC113,2!B177:2!AC177,2!B145:2!AC145)</f>
        <v>1.4513888888888888</v>
      </c>
      <c r="K13" s="35"/>
    </row>
    <row r="14" spans="1:11" ht="37.5" customHeight="1">
      <c r="A14" s="268" t="str">
        <f>2!A50</f>
        <v>Blitz</v>
      </c>
      <c r="B14" s="269">
        <f>FREQUENCY((2!B50:2!AC50,2!B18:2!AC18,2!B82:2!AC82,2!B114:2!AC114,2!B178:2!AC178,2!B146:2!AC146),1)</f>
        <v>71</v>
      </c>
      <c r="C14" s="270">
        <f>FREQUENCY((2!B50:2!AC50,2!B18:2!AC18,2!B82:2!AC82,2!B114:2!AC114,2!B178:2!AC178,2!B146:2!AC146),2)-B14</f>
        <v>68</v>
      </c>
      <c r="D14" s="270">
        <f>FREQUENCY((2!B50:2!AC50,2!B18:2!AC18,2!B82:2!AC82,2!B114:2!AC114,2!B178:2!AC178,2!B146:2!AC146),3)-(B14+C14)</f>
        <v>5</v>
      </c>
      <c r="E14" s="270">
        <f>FREQUENCY((2!B50:2!AC50,2!B18:2!AC18,2!B82:2!AC82,2!B114:2!AC114,2!B178:2!AC178,2!B146:2!AC146),4)-(B14+C14+D14)</f>
        <v>0</v>
      </c>
      <c r="F14" s="270">
        <f>FREQUENCY((2!B50:2!AC50,2!B18:2!AC18,2!B82:2!AC82,2!B114:2!AC114,2!B178:2!AC178,2!B146:2!AC146),5)-(B14+C14+D14+E14)</f>
        <v>0</v>
      </c>
      <c r="G14" s="270">
        <f>FREQUENCY((2!B50:2!AC50,2!B18:2!AC18,2!B82:2!AC82,2!B114:2!AC114,2!B178:2!AC178,2!B146:2!AC146),6)-(B14+C14+D14+E14+F14)</f>
        <v>0</v>
      </c>
      <c r="H14" s="271">
        <f>FREQUENCY((2!B50:2!AC50,2!B18:2!AC18,2!B82:2!AC82,2!B114:2!AC114,2!B178:2!AC178,2!B146:2!AC146),7)-(B14+C14+D14+E14+F14+G14)</f>
        <v>0</v>
      </c>
      <c r="I14" s="272">
        <f t="shared" si="0"/>
        <v>222</v>
      </c>
      <c r="J14" s="273">
        <f>I14/COUNT(2!B50:2!AC50,2!B18:2!AC18,2!B82:2!AC82,2!B114:2!AC114,2!B178:2!AC178,2!B146:2!AC146)</f>
        <v>1.5416666666666667</v>
      </c>
      <c r="K14" s="35"/>
    </row>
    <row r="15" spans="1:11" ht="37.5" customHeight="1">
      <c r="A15" s="268" t="str">
        <f>2!A51</f>
        <v>Passage</v>
      </c>
      <c r="B15" s="269">
        <f>FREQUENCY((2!B51:2!AC51,2!B19:2!AC19,2!B83:2!AC83,2!B115:2!AC115,2!B179:2!AC179,2!B147:2!AC147),1)</f>
        <v>103</v>
      </c>
      <c r="C15" s="270">
        <f>FREQUENCY((2!B51:2!AC51,2!B19:2!AC19,2!B83:2!AC83,2!B115:2!AC115,2!B179:2!AC179,2!B147:2!AC147),2)-B15</f>
        <v>32</v>
      </c>
      <c r="D15" s="270">
        <f>FREQUENCY((2!B51:2!AC51,2!B19:2!AC19,2!B83:2!AC83,2!B115:2!AC115,2!B179:2!AC179,2!B147:2!AC147),3)-(B15+C15)</f>
        <v>7</v>
      </c>
      <c r="E15" s="270">
        <f>FREQUENCY((2!B51:2!AC51,2!B19:2!AC19,2!B83:2!AC83,2!B115:2!AC115,2!B179:2!AC179,2!B147:2!AC147),4)-(B15+C15+D15)</f>
        <v>1</v>
      </c>
      <c r="F15" s="270">
        <f>FREQUENCY((2!B51:2!AC51,2!B19:2!AC19,2!B83:2!AC83,2!B115:2!AC115,2!B179:2!AC179,2!B147:2!AC147),5)-(B15+C15+D15+E15)</f>
        <v>1</v>
      </c>
      <c r="G15" s="270">
        <f>FREQUENCY((2!B51:2!AC51,2!B19:2!AC19,2!B83:2!AC83,2!B115:2!AC115,2!B179:2!AC179,2!B147:2!AC147),6)-(B15+C15+D15+E15+F15)</f>
        <v>0</v>
      </c>
      <c r="H15" s="271">
        <f>FREQUENCY((2!B51:2!AC51,2!B19:2!AC19,2!B83:2!AC83,2!B115:2!AC115,2!B179:2!AC179,2!B147:2!AC147),7)-(B15+C15+D15+E15+F15+G15)</f>
        <v>0</v>
      </c>
      <c r="I15" s="272">
        <f t="shared" si="0"/>
        <v>197</v>
      </c>
      <c r="J15" s="273">
        <f>I15/COUNT(2!B51:2!AC51,2!B19:2!AC19,2!B83:2!AC83,2!B115:2!AC115,2!B179:2!AC179,2!B147:2!AC147)</f>
        <v>1.3680555555555556</v>
      </c>
      <c r="K15" s="35"/>
    </row>
    <row r="16" spans="1:11" ht="37.5" customHeight="1">
      <c r="A16" s="268" t="str">
        <f>2!A52</f>
        <v>Rohrhügel</v>
      </c>
      <c r="B16" s="269">
        <f>FREQUENCY((2!B52:2!AC52,2!B20:2!AC20,2!B84:2!AC84,2!B116:2!AC116,2!B180:2!AC180,2!B148:2!AC148),1)</f>
        <v>108</v>
      </c>
      <c r="C16" s="270">
        <f>FREQUENCY((2!B52:2!AC52,2!B20:2!AC20,2!B84:2!AC84,2!B116:2!AC116,2!B180:2!AC180,2!B148:2!AC148),2)-B16</f>
        <v>31</v>
      </c>
      <c r="D16" s="270">
        <f>FREQUENCY((2!B52:2!AC52,2!B20:2!AC20,2!B84:2!AC84,2!B116:2!AC116,2!B180:2!AC180,2!B148:2!AC148),3)-(B16+C16)</f>
        <v>3</v>
      </c>
      <c r="E16" s="270">
        <f>FREQUENCY((2!B52:2!AC52,2!B20:2!AC20,2!B84:2!AC84,2!B116:2!AC116,2!B180:2!AC180,2!B148:2!AC148),4)-(B16+C16+D16)</f>
        <v>0</v>
      </c>
      <c r="F16" s="270">
        <f>FREQUENCY((2!B52:2!AC52,2!B20:2!AC20,2!B84:2!AC84,2!B116:2!AC116,2!B180:2!AC180,2!B148:2!AC148),5)-(B16+C16+D16+E16)</f>
        <v>2</v>
      </c>
      <c r="G16" s="270">
        <f>FREQUENCY((2!B52:2!AC52,2!B20:2!AC20,2!B84:2!AC84,2!B116:2!AC116,2!B180:2!AC180,2!B148:2!AC148),6)-(B16+C16+D16+E16+F16)</f>
        <v>0</v>
      </c>
      <c r="H16" s="271">
        <f>FREQUENCY((2!B52:2!AC52,2!B20:2!AC20,2!B84:2!AC84,2!B116:2!AC116,2!B180:2!AC180,2!B148:2!AC148),7)-(B16+C16+D16+E16+F16+G16)</f>
        <v>0</v>
      </c>
      <c r="I16" s="272">
        <f t="shared" si="0"/>
        <v>189</v>
      </c>
      <c r="J16" s="273">
        <f>I16/COUNT(2!B52:2!AC52,2!B20:2!AC20,2!B84:2!AC84,2!B116:2!AC116,2!B180:2!AC180,2!B148:2!AC148)</f>
        <v>1.3125</v>
      </c>
      <c r="K16" s="35"/>
    </row>
    <row r="17" spans="1:11" ht="37.5" customHeight="1">
      <c r="A17" s="268" t="str">
        <f>2!A53</f>
        <v>Versetzung</v>
      </c>
      <c r="B17" s="269">
        <f>FREQUENCY((2!B53:2!AC53,2!B21:2!AC21,2!B85:2!AC85,2!B117:2!AC117,2!B181:2!AC181,2!B149:2!AC149),1)</f>
        <v>87</v>
      </c>
      <c r="C17" s="270">
        <f>FREQUENCY((2!B53:2!AC53,2!B21:2!AC21,2!B85:2!AC85,2!B117:2!AC117,2!B181:2!AC181,2!B149:2!AC149),2)-B17</f>
        <v>45</v>
      </c>
      <c r="D17" s="270">
        <f>FREQUENCY((2!B53:2!AC53,2!B21:2!AC21,2!B85:2!AC85,2!B117:2!AC117,2!B181:2!AC181,2!B149:2!AC149),3)-(B17+C17)</f>
        <v>12</v>
      </c>
      <c r="E17" s="270">
        <f>FREQUENCY((2!B53:2!AC53,2!B21:2!AC21,2!B85:2!AC85,2!B117:2!AC117,2!B181:2!AC181,2!B149:2!AC149),4)-(B17+C17+D17)</f>
        <v>0</v>
      </c>
      <c r="F17" s="270">
        <f>FREQUENCY((2!B53:2!AC53,2!B21:2!AC21,2!B85:2!AC85,2!B117:2!AC117,2!B181:2!AC181,2!B149:2!AC149),5)-(B17+C17+D17+E17)</f>
        <v>0</v>
      </c>
      <c r="G17" s="270">
        <f>FREQUENCY((2!B53:2!AC53,2!B21:2!AC21,2!B85:2!AC85,2!B117:2!AC117,2!B181:2!AC181,2!B149:2!AC149),6)-(B17+C17+D17+E17+F17)</f>
        <v>0</v>
      </c>
      <c r="H17" s="271">
        <f>FREQUENCY((2!B53:2!AC53,2!B21:2!AC21,2!B85:2!AC85,2!B117:2!AC117,2!B181:2!AC181,2!B149:2!AC149),7)-(B17+C17+D17+E17+F17+G17)</f>
        <v>0</v>
      </c>
      <c r="I17" s="272">
        <f t="shared" si="0"/>
        <v>213</v>
      </c>
      <c r="J17" s="273">
        <f>I17/COUNT(2!B53:2!AC53,2!B21:2!AC21,2!B85:2!AC85,2!B117:2!AC117,2!B181:2!AC181,2!B149:2!AC149)</f>
        <v>1.4791666666666667</v>
      </c>
      <c r="K17" s="35"/>
    </row>
    <row r="18" spans="1:11" ht="37.5" customHeight="1">
      <c r="A18" s="268" t="str">
        <f>2!A54</f>
        <v>Turm</v>
      </c>
      <c r="B18" s="269">
        <f>FREQUENCY((2!B54:2!AC54,2!B22:2!AC22,2!B86:2!AC86,2!B118:2!AC118,2!B182:2!AC182,2!B150:2!AC150),1)</f>
        <v>127</v>
      </c>
      <c r="C18" s="270">
        <f>FREQUENCY((2!B54:2!AC54,2!B22:2!AC22,2!B86:2!AC86,2!B118:2!AC118,2!B182:2!AC182,2!B150:2!AC150),2)-B18</f>
        <v>13</v>
      </c>
      <c r="D18" s="270">
        <f>FREQUENCY((2!B54:2!AC54,2!B22:2!AC22,2!B86:2!AC86,2!B118:2!AC118,2!B182:2!AC182,2!B150:2!AC150),3)-(B18+C18)</f>
        <v>4</v>
      </c>
      <c r="E18" s="270">
        <f>FREQUENCY((2!B54:2!AC54,2!B22:2!AC22,2!B86:2!AC86,2!B118:2!AC118,2!B182:2!AC182,2!B150:2!AC150),4)-(B18+C18+D18)</f>
        <v>0</v>
      </c>
      <c r="F18" s="270">
        <f>FREQUENCY((2!B54:2!AC54,2!B22:2!AC22,2!B86:2!AC86,2!B118:2!AC118,2!B182:2!AC182,2!B150:2!AC150),5)-(B18+C18+D18+E18)</f>
        <v>0</v>
      </c>
      <c r="G18" s="270">
        <f>FREQUENCY((2!B54:2!AC54,2!B22:2!AC22,2!B86:2!AC86,2!B118:2!AC118,2!B182:2!AC182,2!B150:2!AC150),6)-(B18+C18+D18+E18+F18)</f>
        <v>0</v>
      </c>
      <c r="H18" s="271">
        <f>FREQUENCY((2!B54:2!AC54,2!B22:2!AC22,2!B86:2!AC86,2!B118:2!AC118,2!B182:2!AC182,2!B150:2!AC150),7)-(B18+C18+D18+E18+F18+G18)</f>
        <v>0</v>
      </c>
      <c r="I18" s="272">
        <f t="shared" si="0"/>
        <v>165</v>
      </c>
      <c r="J18" s="273">
        <f>I18/COUNT(2!B54:2!AC54,2!B22:2!AC22,2!B86:2!AC86,2!B118:2!AC118,2!B182:2!AC182,2!B150:2!AC150)</f>
        <v>1.1458333333333333</v>
      </c>
      <c r="K18" s="35"/>
    </row>
    <row r="19" spans="1:11" ht="37.5" customHeight="1">
      <c r="A19" s="268" t="str">
        <f>2!A55</f>
        <v>Schrägkreis</v>
      </c>
      <c r="B19" s="269">
        <f>FREQUENCY((2!B55:2!AC55,2!B23:2!AC23,2!B87:2!AC87,2!B119:2!AC119,2!B183:2!AC183,2!B151:2!AC151),1)</f>
        <v>112</v>
      </c>
      <c r="C19" s="270">
        <f>FREQUENCY((2!B55:2!AC55,2!B23:2!AC23,2!B87:2!AC87,2!B119:2!AC119,2!B183:2!AC183,2!B151:2!AC151),2)-B19</f>
        <v>22</v>
      </c>
      <c r="D19" s="270">
        <f>FREQUENCY((2!B55:2!AC55,2!B23:2!AC23,2!B87:2!AC87,2!B119:2!AC119,2!B183:2!AC183,2!B151:2!AC151),3)-(B19+C19)</f>
        <v>9</v>
      </c>
      <c r="E19" s="270">
        <f>FREQUENCY((2!B55:2!AC55,2!B23:2!AC23,2!B87:2!AC87,2!B119:2!AC119,2!B183:2!AC183,2!B151:2!AC151),4)-(B19+C19+D19)</f>
        <v>1</v>
      </c>
      <c r="F19" s="270">
        <f>FREQUENCY((2!B55:2!AC55,2!B23:2!AC23,2!B87:2!AC87,2!B119:2!AC119,2!B183:2!AC183,2!B151:2!AC151),5)-(B19+C19+D19+E19)</f>
        <v>0</v>
      </c>
      <c r="G19" s="270">
        <f>FREQUENCY((2!B55:2!AC55,2!B23:2!AC23,2!B87:2!AC87,2!B119:2!AC119,2!B183:2!AC183,2!B151:2!AC151),6)-(B19+C19+D19+E19+F19)</f>
        <v>0</v>
      </c>
      <c r="H19" s="271">
        <f>FREQUENCY((2!B55:2!AC55,2!B23:2!AC23,2!B87:2!AC87,2!B119:2!AC119,2!B183:2!AC183,2!B151:2!AC151),7)-(B19+C19+D19+E19+F19+G19)</f>
        <v>0</v>
      </c>
      <c r="I19" s="272">
        <f t="shared" si="0"/>
        <v>187</v>
      </c>
      <c r="J19" s="273">
        <f>I19/COUNT(2!B55:2!AC55,2!B23:2!AC23,2!B87:2!AC87,2!B119:2!AC119,2!B183:2!AC183,2!B151:2!AC151)</f>
        <v>1.2986111111111112</v>
      </c>
      <c r="K19" s="35"/>
    </row>
    <row r="20" spans="1:11" ht="37.5" customHeight="1">
      <c r="A20" s="268" t="str">
        <f>2!A56</f>
        <v>Salto</v>
      </c>
      <c r="B20" s="269">
        <f>FREQUENCY((2!B56:2!AC56,2!B24:2!AC24,2!B88:2!AC88,2!B120:2!AC120,2!B184:2!AC184,2!B152:2!AC152),1)</f>
        <v>66</v>
      </c>
      <c r="C20" s="270">
        <f>FREQUENCY((2!B56:2!AC56,2!B24:2!AC24,2!B88:2!AC88,2!B120:2!AC120,2!B184:2!AC184,2!B152:2!AC152),2)-B20</f>
        <v>76</v>
      </c>
      <c r="D20" s="270">
        <f>FREQUENCY((2!B56:2!AC56,2!B24:2!AC24,2!B88:2!AC88,2!B120:2!AC120,2!B184:2!AC184,2!B152:2!AC152),3)-(B20+C20)</f>
        <v>2</v>
      </c>
      <c r="E20" s="270">
        <f>FREQUENCY((2!B56:2!AC56,2!B24:2!AC24,2!B88:2!AC88,2!B120:2!AC120,2!B184:2!AC184,2!B152:2!AC152),4)-(B20+C20+D20)</f>
        <v>0</v>
      </c>
      <c r="F20" s="270">
        <f>FREQUENCY((2!B56:2!AC56,2!B24:2!AC24,2!B88:2!AC88,2!B120:2!AC120,2!B184:2!AC184,2!B152:2!AC152),5)-(B20+C20+D20+E20)</f>
        <v>0</v>
      </c>
      <c r="G20" s="270">
        <f>FREQUENCY((2!B56:2!AC56,2!B24:2!AC24,2!B88:2!AC88,2!B120:2!AC120,2!B184:2!AC184,2!B152:2!AC152),6)-(B20+C20+D20+E20+F20)</f>
        <v>0</v>
      </c>
      <c r="H20" s="271">
        <f>FREQUENCY((2!B56:2!AC56,2!B24:2!AC24,2!B88:2!AC88,2!B120:2!AC120,2!B184:2!AC184,2!B152:2!AC152),7)-(B20+C20+D20+E20+F20+G20)</f>
        <v>0</v>
      </c>
      <c r="I20" s="272">
        <f t="shared" si="0"/>
        <v>224</v>
      </c>
      <c r="J20" s="273">
        <f>I20/COUNT(2!B56:2!AC56,2!B24:2!AC24,2!B88:2!AC88,2!B120:2!AC120,2!B184:2!AC184,2!B152:2!AC152)</f>
        <v>1.5555555555555556</v>
      </c>
      <c r="K20" s="35"/>
    </row>
    <row r="21" spans="1:11" ht="37.5" customHeight="1" thickBot="1">
      <c r="A21" s="274" t="str">
        <f>2!A57</f>
        <v>Labyrinth</v>
      </c>
      <c r="B21" s="275">
        <f>FREQUENCY((2!B57:2!AC57,2!B25:2!AC25,2!B89:2!AC89,2!B121:2!AC121,2!B185:2!AC185,2!B153:2!AC153),1)</f>
        <v>115</v>
      </c>
      <c r="C21" s="276">
        <f>FREQUENCY((2!B57:2!AC57,2!B25:2!AC25,2!B89:2!AC89,2!B121:2!AC121,2!B185:2!AC185,2!B153:2!AC153),2)-B21</f>
        <v>19</v>
      </c>
      <c r="D21" s="276">
        <f>FREQUENCY((2!B57:2!AC57,2!B25:2!AC25,2!B89:2!AC89,2!B121:2!AC121,2!B185:2!AC185,2!B153:2!AC153),3)-(B21+C21)</f>
        <v>8</v>
      </c>
      <c r="E21" s="276">
        <f>FREQUENCY((2!B57:2!AC57,2!B25:2!AC25,2!B89:2!AC89,2!B121:2!AC121,2!B185:2!AC185,2!B153:2!AC153),4)-(B21+C21+D21)</f>
        <v>1</v>
      </c>
      <c r="F21" s="276">
        <f>FREQUENCY((2!B57:2!AC57,2!B25:2!AC25,2!B89:2!AC89,2!B121:2!AC121,2!B185:2!AC185,2!B153:2!AC153),5)-(B21+C21+D21+E21)</f>
        <v>0</v>
      </c>
      <c r="G21" s="276">
        <f>FREQUENCY((2!B57:2!AC57,2!B25:2!AC25,2!B89:2!AC89,2!B121:2!AC121,2!B185:2!AC185,2!B153:2!AC153),6)-(B21+C21+D21+E21+F21)</f>
        <v>1</v>
      </c>
      <c r="H21" s="277">
        <f>FREQUENCY((2!B57:2!AC57,2!B25:2!AC25,2!B89:2!AC89,2!B121:2!AC121,2!B185:2!AC185,2!B153:2!AC153),7)-(B21+C21+D21+E21+F21+G21)</f>
        <v>0</v>
      </c>
      <c r="I21" s="278">
        <f t="shared" si="0"/>
        <v>187</v>
      </c>
      <c r="J21" s="279">
        <f>I21/COUNT(2!B57:2!AC57,2!B25:2!AC25,2!B89:2!AC89,2!B121:2!AC121,2!B185:2!AC185,2!B153:2!AC153)</f>
        <v>1.2986111111111112</v>
      </c>
      <c r="K21" s="35"/>
    </row>
    <row r="22" spans="1:11" ht="37.5" customHeight="1" thickBot="1">
      <c r="A22" s="280"/>
      <c r="B22" s="281">
        <f aca="true" t="shared" si="1" ref="B22:H22">SUM(B4:B21)</f>
        <v>1775</v>
      </c>
      <c r="C22" s="282">
        <f t="shared" si="1"/>
        <v>714</v>
      </c>
      <c r="D22" s="282">
        <f t="shared" si="1"/>
        <v>83</v>
      </c>
      <c r="E22" s="282">
        <f t="shared" si="1"/>
        <v>13</v>
      </c>
      <c r="F22" s="282">
        <f t="shared" si="1"/>
        <v>5</v>
      </c>
      <c r="G22" s="282">
        <f t="shared" si="1"/>
        <v>2</v>
      </c>
      <c r="H22" s="283">
        <f t="shared" si="1"/>
        <v>0</v>
      </c>
      <c r="I22" s="284">
        <f>SUM(6!B27:AQ27)</f>
        <v>3541</v>
      </c>
      <c r="J22" s="285">
        <f>I22/(6*'Info Turnier'!B2*'Info Turnier'!C12)</f>
        <v>24.59027777777778</v>
      </c>
      <c r="K22" s="35"/>
    </row>
    <row r="23" spans="1:11" ht="8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</row>
  </sheetData>
  <sheetProtection/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L29"/>
  <sheetViews>
    <sheetView showZeros="0"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13.140625" style="31" bestFit="1" customWidth="1"/>
    <col min="2" max="43" width="4.28125" style="31" customWidth="1"/>
    <col min="44" max="44" width="13.140625" style="31" bestFit="1" customWidth="1"/>
    <col min="45" max="45" width="1.7109375" style="31" customWidth="1"/>
    <col min="46" max="16384" width="11.421875" style="31" customWidth="1"/>
  </cols>
  <sheetData>
    <row r="1" spans="1:45" ht="30" customHeight="1">
      <c r="A1" s="45" t="str">
        <f>1!A1</f>
        <v>Ergebnisliste NBV-Liga Staffel 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35"/>
    </row>
    <row r="2" spans="1:45" ht="30" customHeight="1">
      <c r="A2" s="45" t="str">
        <f>1!A2</f>
        <v>5. Spieltag - 2.06.2013  in Büttgen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35"/>
    </row>
    <row r="3" spans="1:45" ht="30" customHeight="1">
      <c r="A3" s="219" t="str">
        <f>1!A3</f>
        <v>Abteilung 2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35"/>
    </row>
    <row r="4" spans="1:45" ht="30" customHeight="1">
      <c r="A4" s="4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35"/>
    </row>
    <row r="5" spans="1:45" ht="30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35"/>
    </row>
    <row r="6" spans="1:45" ht="20.25" customHeight="1">
      <c r="A6" s="77"/>
      <c r="B6" s="78" t="str">
        <f>2!A1</f>
        <v>HMC Büttgen 2</v>
      </c>
      <c r="C6" s="79"/>
      <c r="D6" s="80"/>
      <c r="E6" s="80"/>
      <c r="F6" s="81"/>
      <c r="G6" s="82"/>
      <c r="H6" s="80"/>
      <c r="I6" s="78" t="str">
        <f>2!A33</f>
        <v>BGV Bergisch Land 2</v>
      </c>
      <c r="J6" s="79"/>
      <c r="K6" s="80"/>
      <c r="L6" s="80"/>
      <c r="M6" s="81"/>
      <c r="N6" s="82"/>
      <c r="O6" s="80"/>
      <c r="P6" s="78" t="str">
        <f>2!A65</f>
        <v>BGSC Bochum</v>
      </c>
      <c r="Q6" s="79"/>
      <c r="R6" s="80"/>
      <c r="S6" s="80"/>
      <c r="T6" s="81"/>
      <c r="U6" s="82"/>
      <c r="V6" s="80"/>
      <c r="W6" s="78" t="str">
        <f>2!A97</f>
        <v>MGC "As" Witten</v>
      </c>
      <c r="X6" s="79"/>
      <c r="Y6" s="80"/>
      <c r="Z6" s="80"/>
      <c r="AA6" s="81"/>
      <c r="AB6" s="82"/>
      <c r="AC6" s="80"/>
      <c r="AD6" s="83" t="str">
        <f>2!A129</f>
        <v>BGS Hardenberg Pötter</v>
      </c>
      <c r="AE6" s="80"/>
      <c r="AF6" s="80"/>
      <c r="AG6" s="80"/>
      <c r="AH6" s="80"/>
      <c r="AI6" s="80"/>
      <c r="AJ6" s="80"/>
      <c r="AK6" s="83" t="str">
        <f>2!A161</f>
        <v>MSK Neheim-Hüsten</v>
      </c>
      <c r="AL6" s="80"/>
      <c r="AM6" s="80"/>
      <c r="AN6" s="80"/>
      <c r="AO6" s="80"/>
      <c r="AP6" s="84"/>
      <c r="AQ6" s="84"/>
      <c r="AR6" s="85"/>
      <c r="AS6" s="35"/>
    </row>
    <row r="7" spans="1:64" ht="110.25" customHeight="1">
      <c r="A7" s="47"/>
      <c r="B7" s="86" t="str">
        <f>2!B5</f>
        <v>Schöbel, Manfred</v>
      </c>
      <c r="C7" s="87" t="str">
        <f>2!F5</f>
        <v>Wieser, Rene</v>
      </c>
      <c r="D7" s="87" t="str">
        <f>2!J5</f>
        <v>Efinger, Helmut</v>
      </c>
      <c r="E7" s="87" t="str">
        <f>2!N5</f>
        <v>Haubeil, Reinhard</v>
      </c>
      <c r="F7" s="87" t="str">
        <f>2!R5</f>
        <v>Becker, Gerd</v>
      </c>
      <c r="G7" s="87" t="str">
        <f>2!V5</f>
        <v>Krumm, Kai</v>
      </c>
      <c r="H7" s="87">
        <f>2!Z5</f>
      </c>
      <c r="I7" s="86" t="str">
        <f>2!B37</f>
        <v>Eilert, Sigrid</v>
      </c>
      <c r="J7" s="87" t="str">
        <f>2!F37</f>
        <v>Hein, Karsten</v>
      </c>
      <c r="K7" s="87" t="str">
        <f>2!J37</f>
        <v>Eilert, Norbert</v>
      </c>
      <c r="L7" s="87" t="str">
        <f>2!N37</f>
        <v>Eilert, Phillip</v>
      </c>
      <c r="M7" s="87" t="str">
        <f>2!R37</f>
        <v>Dochat, Tobias</v>
      </c>
      <c r="N7" s="87" t="str">
        <f>2!V37</f>
        <v>Grapengeter, Gerno</v>
      </c>
      <c r="O7" s="87">
        <f>2!Z37</f>
      </c>
      <c r="P7" s="86" t="str">
        <f>2!B69</f>
        <v>Nebe, Dirk</v>
      </c>
      <c r="Q7" s="87" t="str">
        <f>2!F69</f>
        <v>Ossadnik, William</v>
      </c>
      <c r="R7" s="87" t="str">
        <f>2!J69</f>
        <v>Legisa, Valentino</v>
      </c>
      <c r="S7" s="87" t="str">
        <f>2!N69</f>
        <v>Bublitz, Wolf</v>
      </c>
      <c r="T7" s="87" t="str">
        <f>2!R69</f>
        <v>Jablonowski, Ingo</v>
      </c>
      <c r="U7" s="87" t="str">
        <f>2!V69</f>
        <v>Dolleck, Carsten</v>
      </c>
      <c r="V7" s="87">
        <f>2!Z69</f>
      </c>
      <c r="W7" s="86" t="str">
        <f>2!B101</f>
        <v>Eisermann, Bernd</v>
      </c>
      <c r="X7" s="87" t="str">
        <f>2!F101</f>
        <v>Lüttenberg, Winfried</v>
      </c>
      <c r="Y7" s="87" t="str">
        <f>2!J101</f>
        <v>Schmidt, Olaf</v>
      </c>
      <c r="Z7" s="87" t="str">
        <f>2!N101</f>
        <v>Hickert, Peter</v>
      </c>
      <c r="AA7" s="87" t="str">
        <f>2!R101</f>
        <v>Klein, Theo</v>
      </c>
      <c r="AB7" s="87" t="str">
        <f>2!V101</f>
        <v>Battling, Hendrik</v>
      </c>
      <c r="AC7" s="87">
        <f>2!Z101</f>
      </c>
      <c r="AD7" s="86" t="str">
        <f>2!B133</f>
        <v>Hoose, Wilfried</v>
      </c>
      <c r="AE7" s="87" t="str">
        <f>2!F133</f>
        <v>Höpner, Peter</v>
      </c>
      <c r="AF7" s="87" t="str">
        <f>2!J133</f>
        <v>Reh, Bernd</v>
      </c>
      <c r="AG7" s="87" t="str">
        <f>2!N133</f>
        <v>Meier, Siegfried</v>
      </c>
      <c r="AH7" s="87" t="str">
        <f>2!R133</f>
        <v>Ebert, Alfred</v>
      </c>
      <c r="AI7" s="87" t="str">
        <f>2!V133</f>
        <v>Hansen, Pascal</v>
      </c>
      <c r="AJ7" s="87">
        <f>2!Z133</f>
      </c>
      <c r="AK7" s="86" t="str">
        <f>2!B165</f>
        <v>Pahl, Horst</v>
      </c>
      <c r="AL7" s="87" t="str">
        <f>2!F165</f>
        <v>Adam, Herbert</v>
      </c>
      <c r="AM7" s="87" t="str">
        <f>2!J165</f>
        <v>Beckmann, Thomas</v>
      </c>
      <c r="AN7" s="87" t="str">
        <f>2!N165</f>
        <v>Vahle, Monika</v>
      </c>
      <c r="AO7" s="87" t="str">
        <f>2!R165</f>
        <v>Liedhegener, Peter</v>
      </c>
      <c r="AP7" s="87" t="str">
        <f>2!V165</f>
        <v>Reese, Andreas</v>
      </c>
      <c r="AQ7" s="87">
        <f>2!Z165</f>
      </c>
      <c r="AR7" s="88"/>
      <c r="AS7" s="100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</row>
    <row r="8" spans="1:64" ht="4.5" customHeight="1">
      <c r="A8" s="47"/>
      <c r="B8" s="89"/>
      <c r="C8" s="90"/>
      <c r="D8" s="90"/>
      <c r="E8" s="90"/>
      <c r="F8" s="90"/>
      <c r="G8" s="90"/>
      <c r="H8" s="114"/>
      <c r="I8" s="89"/>
      <c r="J8" s="90"/>
      <c r="K8" s="90"/>
      <c r="L8" s="90"/>
      <c r="M8" s="90"/>
      <c r="N8" s="90"/>
      <c r="O8" s="114"/>
      <c r="P8" s="89"/>
      <c r="Q8" s="90"/>
      <c r="R8" s="90"/>
      <c r="S8" s="90"/>
      <c r="T8" s="90"/>
      <c r="U8" s="90"/>
      <c r="V8" s="114"/>
      <c r="W8" s="89"/>
      <c r="X8" s="90"/>
      <c r="Y8" s="90"/>
      <c r="Z8" s="90"/>
      <c r="AA8" s="90"/>
      <c r="AB8" s="90"/>
      <c r="AC8" s="114"/>
      <c r="AD8" s="89"/>
      <c r="AE8" s="90"/>
      <c r="AF8" s="90"/>
      <c r="AG8" s="90"/>
      <c r="AH8" s="90"/>
      <c r="AI8" s="90"/>
      <c r="AJ8" s="114"/>
      <c r="AK8" s="89"/>
      <c r="AL8" s="90"/>
      <c r="AM8" s="90"/>
      <c r="AN8" s="90"/>
      <c r="AO8" s="90"/>
      <c r="AP8" s="90"/>
      <c r="AQ8" s="117"/>
      <c r="AR8" s="88"/>
      <c r="AS8" s="100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45" s="44" customFormat="1" ht="19.5" customHeight="1">
      <c r="A9" s="160" t="str">
        <f>2!A8</f>
        <v>Gradschlag</v>
      </c>
      <c r="B9" s="161">
        <f>SUM(2!B8:2!E8)</f>
        <v>5</v>
      </c>
      <c r="C9" s="162">
        <f>SUM(2!F8:2!I8)</f>
        <v>4</v>
      </c>
      <c r="D9" s="162">
        <f>SUM(2!J8:2!M8)</f>
        <v>4</v>
      </c>
      <c r="E9" s="162">
        <f>SUM(2!N8:2!Q8)</f>
        <v>4</v>
      </c>
      <c r="F9" s="162">
        <f>SUM(2!R8:2!U8)</f>
        <v>5</v>
      </c>
      <c r="G9" s="162">
        <f>SUM(2!V8:2!Y8)</f>
        <v>5</v>
      </c>
      <c r="H9" s="162">
        <f>SUM(2!Z8:2!AC8)</f>
        <v>0</v>
      </c>
      <c r="I9" s="161">
        <f>SUM(2!B40:2!E40)</f>
        <v>6</v>
      </c>
      <c r="J9" s="162">
        <f>SUM(2!F40:2!I40)</f>
        <v>5</v>
      </c>
      <c r="K9" s="162">
        <f>SUM(2!J40:2!M40)</f>
        <v>6</v>
      </c>
      <c r="L9" s="162">
        <f>SUM(2!N40:2!Q40)</f>
        <v>7</v>
      </c>
      <c r="M9" s="162">
        <f>SUM(2!R40:2!U40)</f>
        <v>4</v>
      </c>
      <c r="N9" s="162">
        <f>SUM(2!V40:2!Y40)</f>
        <v>4</v>
      </c>
      <c r="O9" s="162">
        <f>SUM(2!Z40:2!AC40)</f>
        <v>0</v>
      </c>
      <c r="P9" s="161">
        <f>SUM(2!B72:2!E72)</f>
        <v>7</v>
      </c>
      <c r="Q9" s="162">
        <f>SUM(2!F72:2!I72)</f>
        <v>6</v>
      </c>
      <c r="R9" s="162">
        <f>SUM(2!J72:2!M72)</f>
        <v>5</v>
      </c>
      <c r="S9" s="162">
        <f>SUM(2!N72:2!Q72)</f>
        <v>4</v>
      </c>
      <c r="T9" s="162">
        <f>SUM(2!R72:2!U72)</f>
        <v>6</v>
      </c>
      <c r="U9" s="162">
        <f>SUM(2!V72:2!Y72)</f>
        <v>6</v>
      </c>
      <c r="V9" s="162">
        <f>SUM(2!Z72:2!AC72)</f>
        <v>0</v>
      </c>
      <c r="W9" s="161">
        <f>SUM(2!B104:2!E104)</f>
        <v>6</v>
      </c>
      <c r="X9" s="162">
        <f>SUM(2!F104:2!I104)</f>
        <v>5</v>
      </c>
      <c r="Y9" s="162">
        <f>SUM(2!J104:2!M104)</f>
        <v>4</v>
      </c>
      <c r="Z9" s="162">
        <f>SUM(2!N104:2!Q104)</f>
        <v>4</v>
      </c>
      <c r="AA9" s="162">
        <f>SUM(2!R104:2!U104)</f>
        <v>7</v>
      </c>
      <c r="AB9" s="162">
        <f>SUM(2!V104:2!Y104)</f>
        <v>8</v>
      </c>
      <c r="AC9" s="163">
        <f>SUM(2!Z104:2!AC104)</f>
        <v>0</v>
      </c>
      <c r="AD9" s="161">
        <f>SUM(2!B136:2!E136)</f>
        <v>4</v>
      </c>
      <c r="AE9" s="162">
        <f>SUM(2!F136:2!I136)</f>
        <v>5</v>
      </c>
      <c r="AF9" s="162">
        <f>SUM(2!J136:2!M136)</f>
        <v>8</v>
      </c>
      <c r="AG9" s="162">
        <f>SUM(2!N136:2!Q136)</f>
        <v>6</v>
      </c>
      <c r="AH9" s="162">
        <f>SUM(2!R136:2!U136)</f>
        <v>4</v>
      </c>
      <c r="AI9" s="162">
        <f>SUM(2!V136:2!Y136)</f>
        <v>5</v>
      </c>
      <c r="AJ9" s="163">
        <f>SUM(2!Z136:2!AC136)</f>
        <v>0</v>
      </c>
      <c r="AK9" s="161">
        <f>SUM(2!B168:2!E168)</f>
        <v>4</v>
      </c>
      <c r="AL9" s="162">
        <f>SUM(2!F168:2!I168)</f>
        <v>4</v>
      </c>
      <c r="AM9" s="162">
        <f>SUM(2!J168:2!M168)</f>
        <v>6</v>
      </c>
      <c r="AN9" s="162">
        <f>SUM(2!N168:2!Q168)</f>
        <v>5</v>
      </c>
      <c r="AO9" s="162">
        <f>SUM(2!R168:2!U168)</f>
        <v>5</v>
      </c>
      <c r="AP9" s="162">
        <f>SUM(2!V168:2!Y168)</f>
        <v>5</v>
      </c>
      <c r="AQ9" s="163">
        <f>SUM(2!Z168:2!AC168)</f>
        <v>0</v>
      </c>
      <c r="AR9" s="164" t="str">
        <f>2!A8</f>
        <v>Gradschlag</v>
      </c>
      <c r="AS9" s="46"/>
    </row>
    <row r="10" spans="1:45" s="44" customFormat="1" ht="19.5" customHeight="1">
      <c r="A10" s="165" t="str">
        <f>2!A9</f>
        <v>Schleife</v>
      </c>
      <c r="B10" s="166">
        <f>SUM(2!B9:2!E9)</f>
        <v>6</v>
      </c>
      <c r="C10" s="167">
        <f>SUM(2!F9:2!I9)</f>
        <v>8</v>
      </c>
      <c r="D10" s="167">
        <f>SUM(2!J9:2!M9)</f>
        <v>8</v>
      </c>
      <c r="E10" s="167">
        <f>SUM(2!N9:2!Q9)</f>
        <v>5</v>
      </c>
      <c r="F10" s="167">
        <f>SUM(2!R9:2!U9)</f>
        <v>6</v>
      </c>
      <c r="G10" s="167">
        <f>SUM(2!V9:2!Y9)</f>
        <v>4</v>
      </c>
      <c r="H10" s="167">
        <f>SUM(2!Z9:2!AC9)</f>
        <v>0</v>
      </c>
      <c r="I10" s="166">
        <f>SUM(2!B41:2!E41)</f>
        <v>9</v>
      </c>
      <c r="J10" s="167">
        <f>SUM(2!F41:2!I41)</f>
        <v>7</v>
      </c>
      <c r="K10" s="167">
        <f>SUM(2!J41:2!M41)</f>
        <v>5</v>
      </c>
      <c r="L10" s="167">
        <f>SUM(2!N41:2!Q41)</f>
        <v>5</v>
      </c>
      <c r="M10" s="167">
        <f>SUM(2!R41:2!U41)</f>
        <v>5</v>
      </c>
      <c r="N10" s="167">
        <f>SUM(2!V41:2!Y41)</f>
        <v>5</v>
      </c>
      <c r="O10" s="167">
        <f>SUM(2!Z41:2!AC41)</f>
        <v>0</v>
      </c>
      <c r="P10" s="166">
        <f>SUM(2!B73:2!E73)</f>
        <v>5</v>
      </c>
      <c r="Q10" s="167">
        <f>SUM(2!F73:2!I73)</f>
        <v>9</v>
      </c>
      <c r="R10" s="167">
        <f>SUM(2!J73:2!M73)</f>
        <v>5</v>
      </c>
      <c r="S10" s="167">
        <f>SUM(2!N73:2!Q73)</f>
        <v>5</v>
      </c>
      <c r="T10" s="167">
        <f>SUM(2!R73:2!U73)</f>
        <v>6</v>
      </c>
      <c r="U10" s="167">
        <f>SUM(2!V73:2!Y73)</f>
        <v>5</v>
      </c>
      <c r="V10" s="167">
        <f>SUM(2!Z73:2!AC73)</f>
        <v>0</v>
      </c>
      <c r="W10" s="166">
        <f>SUM(2!B105:2!E105)</f>
        <v>10</v>
      </c>
      <c r="X10" s="167">
        <f>SUM(2!F105:2!I105)</f>
        <v>5</v>
      </c>
      <c r="Y10" s="167">
        <f>SUM(2!J105:2!M105)</f>
        <v>8</v>
      </c>
      <c r="Z10" s="167">
        <f>SUM(2!N105:2!Q105)</f>
        <v>6</v>
      </c>
      <c r="AA10" s="167">
        <f>SUM(2!R105:2!U105)</f>
        <v>5</v>
      </c>
      <c r="AB10" s="167">
        <f>SUM(2!V105:2!Y105)</f>
        <v>5</v>
      </c>
      <c r="AC10" s="168">
        <f>SUM(2!Z105:2!AC105)</f>
        <v>0</v>
      </c>
      <c r="AD10" s="166">
        <f>SUM(2!B137:2!E137)</f>
        <v>5</v>
      </c>
      <c r="AE10" s="167">
        <f>SUM(2!F137:2!I137)</f>
        <v>6</v>
      </c>
      <c r="AF10" s="167">
        <f>SUM(2!J137:2!M137)</f>
        <v>5</v>
      </c>
      <c r="AG10" s="167">
        <f>SUM(2!N137:2!Q137)</f>
        <v>4</v>
      </c>
      <c r="AH10" s="167">
        <f>SUM(2!R137:2!U137)</f>
        <v>5</v>
      </c>
      <c r="AI10" s="167">
        <f>SUM(2!V137:2!Y137)</f>
        <v>6</v>
      </c>
      <c r="AJ10" s="168">
        <f>SUM(2!Z137:2!AC137)</f>
        <v>0</v>
      </c>
      <c r="AK10" s="166">
        <f>SUM(2!B169:2!E169)</f>
        <v>6</v>
      </c>
      <c r="AL10" s="167">
        <f>SUM(2!F169:2!I169)</f>
        <v>4</v>
      </c>
      <c r="AM10" s="167">
        <f>SUM(2!J169:2!M169)</f>
        <v>7</v>
      </c>
      <c r="AN10" s="167">
        <f>SUM(2!N169:2!Q169)</f>
        <v>9</v>
      </c>
      <c r="AO10" s="167">
        <f>SUM(2!R169:2!U169)</f>
        <v>9</v>
      </c>
      <c r="AP10" s="167">
        <f>SUM(2!V169:2!Y169)</f>
        <v>5</v>
      </c>
      <c r="AQ10" s="168">
        <f>SUM(2!Z169:2!AC169)</f>
        <v>0</v>
      </c>
      <c r="AR10" s="169" t="str">
        <f>2!A9</f>
        <v>Schleife</v>
      </c>
      <c r="AS10" s="46"/>
    </row>
    <row r="11" spans="1:45" s="44" customFormat="1" ht="19.5" customHeight="1">
      <c r="A11" s="165" t="str">
        <f>2!A10</f>
        <v>Doppelwelle</v>
      </c>
      <c r="B11" s="166">
        <f>SUM(2!B10:2!E10)</f>
        <v>5</v>
      </c>
      <c r="C11" s="167">
        <f>SUM(2!F10:2!I10)</f>
        <v>6</v>
      </c>
      <c r="D11" s="167">
        <f>SUM(2!J10:2!M10)</f>
        <v>4</v>
      </c>
      <c r="E11" s="167">
        <f>SUM(2!N10:2!Q10)</f>
        <v>8</v>
      </c>
      <c r="F11" s="167">
        <f>SUM(2!R10:2!U10)</f>
        <v>5</v>
      </c>
      <c r="G11" s="167">
        <f>SUM(2!V10:2!Y10)</f>
        <v>5</v>
      </c>
      <c r="H11" s="167">
        <f>SUM(2!Z10:2!AC10)</f>
        <v>0</v>
      </c>
      <c r="I11" s="166">
        <f>SUM(2!B42:2!E42)</f>
        <v>4</v>
      </c>
      <c r="J11" s="167">
        <f>SUM(2!F42:2!I42)</f>
        <v>7</v>
      </c>
      <c r="K11" s="167">
        <f>SUM(2!J42:2!M42)</f>
        <v>6</v>
      </c>
      <c r="L11" s="167">
        <f>SUM(2!N42:2!Q42)</f>
        <v>6</v>
      </c>
      <c r="M11" s="167">
        <f>SUM(2!R42:2!U42)</f>
        <v>6</v>
      </c>
      <c r="N11" s="167">
        <f>SUM(2!V42:2!Y42)</f>
        <v>6</v>
      </c>
      <c r="O11" s="167">
        <f>SUM(2!Z42:2!AC42)</f>
        <v>0</v>
      </c>
      <c r="P11" s="166">
        <f>SUM(2!B74:2!E74)</f>
        <v>5</v>
      </c>
      <c r="Q11" s="167">
        <f>SUM(2!F74:2!I74)</f>
        <v>5</v>
      </c>
      <c r="R11" s="167">
        <f>SUM(2!J74:2!M74)</f>
        <v>6</v>
      </c>
      <c r="S11" s="167">
        <f>SUM(2!N74:2!Q74)</f>
        <v>4</v>
      </c>
      <c r="T11" s="167">
        <f>SUM(2!R74:2!U74)</f>
        <v>6</v>
      </c>
      <c r="U11" s="167">
        <f>SUM(2!V74:2!Y74)</f>
        <v>5</v>
      </c>
      <c r="V11" s="167">
        <f>SUM(2!Z74:2!AC74)</f>
        <v>0</v>
      </c>
      <c r="W11" s="166">
        <f>SUM(2!B106:2!E106)</f>
        <v>6</v>
      </c>
      <c r="X11" s="167">
        <f>SUM(2!F106:2!I106)</f>
        <v>5</v>
      </c>
      <c r="Y11" s="167">
        <f>SUM(2!J106:2!M106)</f>
        <v>7</v>
      </c>
      <c r="Z11" s="167">
        <f>SUM(2!N106:2!Q106)</f>
        <v>7</v>
      </c>
      <c r="AA11" s="167">
        <f>SUM(2!R106:2!U106)</f>
        <v>7</v>
      </c>
      <c r="AB11" s="167">
        <f>SUM(2!V106:2!Y106)</f>
        <v>7</v>
      </c>
      <c r="AC11" s="168">
        <f>SUM(2!Z106:2!AC106)</f>
        <v>0</v>
      </c>
      <c r="AD11" s="166">
        <f>SUM(2!B138:2!E138)</f>
        <v>6</v>
      </c>
      <c r="AE11" s="167">
        <f>SUM(2!F138:2!I138)</f>
        <v>6</v>
      </c>
      <c r="AF11" s="167">
        <f>SUM(2!J138:2!M138)</f>
        <v>6</v>
      </c>
      <c r="AG11" s="167">
        <f>SUM(2!N138:2!Q138)</f>
        <v>6</v>
      </c>
      <c r="AH11" s="167">
        <f>SUM(2!R138:2!U138)</f>
        <v>5</v>
      </c>
      <c r="AI11" s="167">
        <f>SUM(2!V138:2!Y138)</f>
        <v>6</v>
      </c>
      <c r="AJ11" s="168">
        <f>SUM(2!Z138:2!AC138)</f>
        <v>0</v>
      </c>
      <c r="AK11" s="166">
        <f>SUM(2!B170:2!E170)</f>
        <v>6</v>
      </c>
      <c r="AL11" s="167">
        <f>SUM(2!F170:2!I170)</f>
        <v>8</v>
      </c>
      <c r="AM11" s="167">
        <f>SUM(2!J170:2!M170)</f>
        <v>6</v>
      </c>
      <c r="AN11" s="167">
        <f>SUM(2!N170:2!Q170)</f>
        <v>7</v>
      </c>
      <c r="AO11" s="167">
        <f>SUM(2!R170:2!U170)</f>
        <v>6</v>
      </c>
      <c r="AP11" s="167">
        <f>SUM(2!V170:2!Y170)</f>
        <v>5</v>
      </c>
      <c r="AQ11" s="168">
        <f>SUM(2!Z170:2!AC170)</f>
        <v>0</v>
      </c>
      <c r="AR11" s="169" t="str">
        <f>2!A10</f>
        <v>Doppelwelle</v>
      </c>
      <c r="AS11" s="46"/>
    </row>
    <row r="12" spans="1:45" s="44" customFormat="1" ht="19.5" customHeight="1">
      <c r="A12" s="165" t="str">
        <f>2!A11</f>
        <v>Sandkasten</v>
      </c>
      <c r="B12" s="166">
        <f>SUM(2!B11:2!E11)</f>
        <v>4</v>
      </c>
      <c r="C12" s="167">
        <f>SUM(2!F11:2!I11)</f>
        <v>4</v>
      </c>
      <c r="D12" s="167">
        <f>SUM(2!J11:2!M11)</f>
        <v>4</v>
      </c>
      <c r="E12" s="167">
        <f>SUM(2!N11:2!Q11)</f>
        <v>4</v>
      </c>
      <c r="F12" s="167">
        <f>SUM(2!R11:2!U11)</f>
        <v>5</v>
      </c>
      <c r="G12" s="167">
        <f>SUM(2!V11:2!Y11)</f>
        <v>4</v>
      </c>
      <c r="H12" s="167">
        <f>SUM(2!Z11:2!AC11)</f>
        <v>0</v>
      </c>
      <c r="I12" s="166">
        <f>SUM(2!B43:2!E43)</f>
        <v>5</v>
      </c>
      <c r="J12" s="167">
        <f>SUM(2!F43:2!I43)</f>
        <v>4</v>
      </c>
      <c r="K12" s="167">
        <f>SUM(2!J43:2!M43)</f>
        <v>4</v>
      </c>
      <c r="L12" s="167">
        <f>SUM(2!N43:2!Q43)</f>
        <v>4</v>
      </c>
      <c r="M12" s="167">
        <f>SUM(2!R43:2!U43)</f>
        <v>4</v>
      </c>
      <c r="N12" s="167">
        <f>SUM(2!V43:2!Y43)</f>
        <v>4</v>
      </c>
      <c r="O12" s="167">
        <f>SUM(2!Z43:2!AC43)</f>
        <v>0</v>
      </c>
      <c r="P12" s="166">
        <f>SUM(2!B75:2!E75)</f>
        <v>5</v>
      </c>
      <c r="Q12" s="167">
        <f>SUM(2!F75:2!I75)</f>
        <v>5</v>
      </c>
      <c r="R12" s="167">
        <f>SUM(2!J75:2!M75)</f>
        <v>4</v>
      </c>
      <c r="S12" s="167">
        <f>SUM(2!N75:2!Q75)</f>
        <v>4</v>
      </c>
      <c r="T12" s="167">
        <f>SUM(2!R75:2!U75)</f>
        <v>4</v>
      </c>
      <c r="U12" s="167">
        <f>SUM(2!V75:2!Y75)</f>
        <v>4</v>
      </c>
      <c r="V12" s="167">
        <f>SUM(2!Z75:2!AC75)</f>
        <v>0</v>
      </c>
      <c r="W12" s="166">
        <f>SUM(2!B107:2!E107)</f>
        <v>4</v>
      </c>
      <c r="X12" s="167">
        <f>SUM(2!F107:2!I107)</f>
        <v>7</v>
      </c>
      <c r="Y12" s="167">
        <f>SUM(2!J107:2!M107)</f>
        <v>4</v>
      </c>
      <c r="Z12" s="167">
        <f>SUM(2!N107:2!Q107)</f>
        <v>6</v>
      </c>
      <c r="AA12" s="167">
        <f>SUM(2!R107:2!U107)</f>
        <v>4</v>
      </c>
      <c r="AB12" s="167">
        <f>SUM(2!V107:2!Y107)</f>
        <v>4</v>
      </c>
      <c r="AC12" s="168">
        <f>SUM(2!Z107:2!AC107)</f>
        <v>0</v>
      </c>
      <c r="AD12" s="166">
        <f>SUM(2!B139:2!E139)</f>
        <v>4</v>
      </c>
      <c r="AE12" s="167">
        <f>SUM(2!F139:2!I139)</f>
        <v>6</v>
      </c>
      <c r="AF12" s="167">
        <f>SUM(2!J139:2!M139)</f>
        <v>8</v>
      </c>
      <c r="AG12" s="167">
        <f>SUM(2!N139:2!Q139)</f>
        <v>4</v>
      </c>
      <c r="AH12" s="167">
        <f>SUM(2!R139:2!U139)</f>
        <v>4</v>
      </c>
      <c r="AI12" s="167">
        <f>SUM(2!V139:2!Y139)</f>
        <v>4</v>
      </c>
      <c r="AJ12" s="168">
        <f>SUM(2!Z139:2!AC139)</f>
        <v>0</v>
      </c>
      <c r="AK12" s="166">
        <f>SUM(2!B171:2!E171)</f>
        <v>5</v>
      </c>
      <c r="AL12" s="167">
        <f>SUM(2!F171:2!I171)</f>
        <v>4</v>
      </c>
      <c r="AM12" s="167">
        <f>SUM(2!J171:2!M171)</f>
        <v>5</v>
      </c>
      <c r="AN12" s="167">
        <f>SUM(2!N171:2!Q171)</f>
        <v>5</v>
      </c>
      <c r="AO12" s="167">
        <f>SUM(2!R171:2!U171)</f>
        <v>4</v>
      </c>
      <c r="AP12" s="167">
        <f>SUM(2!V171:2!Y171)</f>
        <v>4</v>
      </c>
      <c r="AQ12" s="168">
        <f>SUM(2!Z171:2!AC171)</f>
        <v>0</v>
      </c>
      <c r="AR12" s="169" t="str">
        <f>2!A11</f>
        <v>Sandkasten</v>
      </c>
      <c r="AS12" s="46"/>
    </row>
    <row r="13" spans="1:45" s="44" customFormat="1" ht="19.5" customHeight="1">
      <c r="A13" s="165" t="str">
        <f>2!A12</f>
        <v>Töter</v>
      </c>
      <c r="B13" s="166">
        <f>SUM(2!B12:2!E12)</f>
        <v>5</v>
      </c>
      <c r="C13" s="167">
        <f>SUM(2!F12:2!I12)</f>
        <v>5</v>
      </c>
      <c r="D13" s="167">
        <f>SUM(2!J12:2!M12)</f>
        <v>4</v>
      </c>
      <c r="E13" s="167">
        <f>SUM(2!N12:2!Q12)</f>
        <v>4</v>
      </c>
      <c r="F13" s="167">
        <f>SUM(2!R12:2!U12)</f>
        <v>5</v>
      </c>
      <c r="G13" s="167">
        <f>SUM(2!V12:2!Y12)</f>
        <v>5</v>
      </c>
      <c r="H13" s="167">
        <f>SUM(2!Z12:2!AC12)</f>
        <v>0</v>
      </c>
      <c r="I13" s="166">
        <f>SUM(2!B44:2!E44)</f>
        <v>5</v>
      </c>
      <c r="J13" s="167">
        <f>SUM(2!F44:2!I44)</f>
        <v>6</v>
      </c>
      <c r="K13" s="167">
        <f>SUM(2!J44:2!M44)</f>
        <v>7</v>
      </c>
      <c r="L13" s="167">
        <f>SUM(2!N44:2!Q44)</f>
        <v>9</v>
      </c>
      <c r="M13" s="167">
        <f>SUM(2!R44:2!U44)</f>
        <v>5</v>
      </c>
      <c r="N13" s="167">
        <f>SUM(2!V44:2!Y44)</f>
        <v>4</v>
      </c>
      <c r="O13" s="167">
        <f>SUM(2!Z44:2!AC44)</f>
        <v>0</v>
      </c>
      <c r="P13" s="166">
        <f>SUM(2!B76:2!E76)</f>
        <v>7</v>
      </c>
      <c r="Q13" s="167">
        <f>SUM(2!F76:2!I76)</f>
        <v>11</v>
      </c>
      <c r="R13" s="167">
        <f>SUM(2!J76:2!M76)</f>
        <v>4</v>
      </c>
      <c r="S13" s="167">
        <f>SUM(2!N76:2!Q76)</f>
        <v>5</v>
      </c>
      <c r="T13" s="167">
        <f>SUM(2!R76:2!U76)</f>
        <v>5</v>
      </c>
      <c r="U13" s="167">
        <f>SUM(2!V76:2!Y76)</f>
        <v>7</v>
      </c>
      <c r="V13" s="167">
        <f>SUM(2!Z76:2!AC76)</f>
        <v>0</v>
      </c>
      <c r="W13" s="166">
        <f>SUM(2!B108:2!E108)</f>
        <v>7</v>
      </c>
      <c r="X13" s="167">
        <f>SUM(2!F108:2!I108)</f>
        <v>4</v>
      </c>
      <c r="Y13" s="167">
        <f>SUM(2!J108:2!M108)</f>
        <v>6</v>
      </c>
      <c r="Z13" s="167">
        <f>SUM(2!N108:2!Q108)</f>
        <v>7</v>
      </c>
      <c r="AA13" s="167">
        <f>SUM(2!R108:2!U108)</f>
        <v>5</v>
      </c>
      <c r="AB13" s="167">
        <f>SUM(2!V108:2!Y108)</f>
        <v>4</v>
      </c>
      <c r="AC13" s="168">
        <f>SUM(2!Z108:2!AC108)</f>
        <v>0</v>
      </c>
      <c r="AD13" s="166">
        <f>SUM(2!B140:2!E140)</f>
        <v>5</v>
      </c>
      <c r="AE13" s="167">
        <f>SUM(2!F140:2!I140)</f>
        <v>4</v>
      </c>
      <c r="AF13" s="167">
        <f>SUM(2!J140:2!M140)</f>
        <v>7</v>
      </c>
      <c r="AG13" s="167">
        <f>SUM(2!N140:2!Q140)</f>
        <v>5</v>
      </c>
      <c r="AH13" s="167">
        <f>SUM(2!R140:2!U140)</f>
        <v>8</v>
      </c>
      <c r="AI13" s="167">
        <f>SUM(2!V140:2!Y140)</f>
        <v>5</v>
      </c>
      <c r="AJ13" s="168">
        <f>SUM(2!Z140:2!AC140)</f>
        <v>0</v>
      </c>
      <c r="AK13" s="166">
        <f>SUM(2!B172:2!E172)</f>
        <v>5</v>
      </c>
      <c r="AL13" s="167">
        <f>SUM(2!F172:2!I172)</f>
        <v>6</v>
      </c>
      <c r="AM13" s="167">
        <f>SUM(2!J172:2!M172)</f>
        <v>4</v>
      </c>
      <c r="AN13" s="167">
        <f>SUM(2!N172:2!Q172)</f>
        <v>7</v>
      </c>
      <c r="AO13" s="167">
        <f>SUM(2!R172:2!U172)</f>
        <v>8</v>
      </c>
      <c r="AP13" s="167">
        <f>SUM(2!V172:2!Y172)</f>
        <v>4</v>
      </c>
      <c r="AQ13" s="168">
        <f>SUM(2!Z172:2!AC172)</f>
        <v>0</v>
      </c>
      <c r="AR13" s="169" t="str">
        <f>2!A12</f>
        <v>Töter</v>
      </c>
      <c r="AS13" s="46"/>
    </row>
    <row r="14" spans="1:45" s="44" customFormat="1" ht="19.5" customHeight="1">
      <c r="A14" s="165" t="str">
        <f>2!A13</f>
        <v>Winkel</v>
      </c>
      <c r="B14" s="166">
        <f>SUM(2!B13:2!E13)</f>
        <v>5</v>
      </c>
      <c r="C14" s="167">
        <f>SUM(2!F13:2!I13)</f>
        <v>5</v>
      </c>
      <c r="D14" s="167">
        <f>SUM(2!J13:2!M13)</f>
        <v>5</v>
      </c>
      <c r="E14" s="167">
        <f>SUM(2!N13:2!Q13)</f>
        <v>6</v>
      </c>
      <c r="F14" s="167">
        <f>SUM(2!R13:2!U13)</f>
        <v>7</v>
      </c>
      <c r="G14" s="167">
        <f>SUM(2!V13:2!Y13)</f>
        <v>5</v>
      </c>
      <c r="H14" s="167">
        <f>SUM(2!Z13:2!AC13)</f>
        <v>0</v>
      </c>
      <c r="I14" s="166">
        <f>SUM(2!B45:2!E45)</f>
        <v>7</v>
      </c>
      <c r="J14" s="167">
        <f>SUM(2!F45:2!I45)</f>
        <v>7</v>
      </c>
      <c r="K14" s="167">
        <f>SUM(2!J45:2!M45)</f>
        <v>6</v>
      </c>
      <c r="L14" s="167">
        <f>SUM(2!N45:2!Q45)</f>
        <v>6</v>
      </c>
      <c r="M14" s="167">
        <f>SUM(2!R45:2!U45)</f>
        <v>6</v>
      </c>
      <c r="N14" s="167">
        <f>SUM(2!V45:2!Y45)</f>
        <v>5</v>
      </c>
      <c r="O14" s="167">
        <f>SUM(2!Z45:2!AC45)</f>
        <v>0</v>
      </c>
      <c r="P14" s="166">
        <f>SUM(2!B77:2!E77)</f>
        <v>5</v>
      </c>
      <c r="Q14" s="167">
        <f>SUM(2!F77:2!I77)</f>
        <v>5</v>
      </c>
      <c r="R14" s="167">
        <f>SUM(2!J77:2!M77)</f>
        <v>8</v>
      </c>
      <c r="S14" s="167">
        <f>SUM(2!N77:2!Q77)</f>
        <v>6</v>
      </c>
      <c r="T14" s="167">
        <f>SUM(2!R77:2!U77)</f>
        <v>6</v>
      </c>
      <c r="U14" s="167">
        <f>SUM(2!V77:2!Y77)</f>
        <v>6</v>
      </c>
      <c r="V14" s="167">
        <f>SUM(2!Z77:2!AC77)</f>
        <v>0</v>
      </c>
      <c r="W14" s="166">
        <f>SUM(2!B109:2!E109)</f>
        <v>4</v>
      </c>
      <c r="X14" s="167">
        <f>SUM(2!F109:2!I109)</f>
        <v>4</v>
      </c>
      <c r="Y14" s="167">
        <f>SUM(2!J109:2!M109)</f>
        <v>5</v>
      </c>
      <c r="Z14" s="167">
        <f>SUM(2!N109:2!Q109)</f>
        <v>9</v>
      </c>
      <c r="AA14" s="167">
        <f>SUM(2!R109:2!U109)</f>
        <v>5</v>
      </c>
      <c r="AB14" s="167">
        <f>SUM(2!V109:2!Y109)</f>
        <v>5</v>
      </c>
      <c r="AC14" s="168">
        <f>SUM(2!Z109:2!AC109)</f>
        <v>0</v>
      </c>
      <c r="AD14" s="166">
        <f>SUM(2!B141:2!E141)</f>
        <v>5</v>
      </c>
      <c r="AE14" s="167">
        <f>SUM(2!F141:2!I141)</f>
        <v>5</v>
      </c>
      <c r="AF14" s="167">
        <f>SUM(2!J141:2!M141)</f>
        <v>5</v>
      </c>
      <c r="AG14" s="167">
        <f>SUM(2!N141:2!Q141)</f>
        <v>5</v>
      </c>
      <c r="AH14" s="167">
        <f>SUM(2!R141:2!U141)</f>
        <v>7</v>
      </c>
      <c r="AI14" s="167">
        <f>SUM(2!V141:2!Y141)</f>
        <v>6</v>
      </c>
      <c r="AJ14" s="168">
        <f>SUM(2!Z141:2!AC141)</f>
        <v>0</v>
      </c>
      <c r="AK14" s="166">
        <f>SUM(2!B173:2!E173)</f>
        <v>5</v>
      </c>
      <c r="AL14" s="167">
        <f>SUM(2!F173:2!I173)</f>
        <v>5</v>
      </c>
      <c r="AM14" s="167">
        <f>SUM(2!J173:2!M173)</f>
        <v>5</v>
      </c>
      <c r="AN14" s="167">
        <f>SUM(2!N173:2!Q173)</f>
        <v>6</v>
      </c>
      <c r="AO14" s="167">
        <f>SUM(2!R173:2!U173)</f>
        <v>6</v>
      </c>
      <c r="AP14" s="167">
        <f>SUM(2!V173:2!Y173)</f>
        <v>6</v>
      </c>
      <c r="AQ14" s="168">
        <f>SUM(2!Z173:2!AC173)</f>
        <v>0</v>
      </c>
      <c r="AR14" s="169" t="str">
        <f>2!A13</f>
        <v>Winkel</v>
      </c>
      <c r="AS14" s="46"/>
    </row>
    <row r="15" spans="1:45" s="44" customFormat="1" ht="19.5" customHeight="1">
      <c r="A15" s="165" t="str">
        <f>2!A14</f>
        <v>Brücke</v>
      </c>
      <c r="B15" s="166">
        <f>SUM(2!B14:2!E14)</f>
        <v>5</v>
      </c>
      <c r="C15" s="167">
        <f>SUM(2!F14:2!I14)</f>
        <v>6</v>
      </c>
      <c r="D15" s="167">
        <f>SUM(2!J14:2!M14)</f>
        <v>6</v>
      </c>
      <c r="E15" s="167">
        <f>SUM(2!N14:2!Q14)</f>
        <v>5</v>
      </c>
      <c r="F15" s="167">
        <f>SUM(2!R14:2!U14)</f>
        <v>6</v>
      </c>
      <c r="G15" s="167">
        <f>SUM(2!V14:2!Y14)</f>
        <v>6</v>
      </c>
      <c r="H15" s="167">
        <f>SUM(2!Z14:2!AC14)</f>
        <v>0</v>
      </c>
      <c r="I15" s="166">
        <f>SUM(2!B46:2!E46)</f>
        <v>7</v>
      </c>
      <c r="J15" s="167">
        <f>SUM(2!F46:2!I46)</f>
        <v>4</v>
      </c>
      <c r="K15" s="167">
        <f>SUM(2!J46:2!M46)</f>
        <v>5</v>
      </c>
      <c r="L15" s="167">
        <f>SUM(2!N46:2!Q46)</f>
        <v>6</v>
      </c>
      <c r="M15" s="167">
        <f>SUM(2!R46:2!U46)</f>
        <v>6</v>
      </c>
      <c r="N15" s="167">
        <f>SUM(2!V46:2!Y46)</f>
        <v>7</v>
      </c>
      <c r="O15" s="167">
        <f>SUM(2!Z46:2!AC46)</f>
        <v>0</v>
      </c>
      <c r="P15" s="166">
        <f>SUM(2!B78:2!E78)</f>
        <v>6</v>
      </c>
      <c r="Q15" s="167">
        <f>SUM(2!F78:2!I78)</f>
        <v>7</v>
      </c>
      <c r="R15" s="167">
        <f>SUM(2!J78:2!M78)</f>
        <v>6</v>
      </c>
      <c r="S15" s="167">
        <f>SUM(2!N78:2!Q78)</f>
        <v>5</v>
      </c>
      <c r="T15" s="167">
        <f>SUM(2!R78:2!U78)</f>
        <v>7</v>
      </c>
      <c r="U15" s="167">
        <f>SUM(2!V78:2!Y78)</f>
        <v>5</v>
      </c>
      <c r="V15" s="167">
        <f>SUM(2!Z78:2!AC78)</f>
        <v>0</v>
      </c>
      <c r="W15" s="166">
        <f>SUM(2!B110:2!E110)</f>
        <v>6</v>
      </c>
      <c r="X15" s="167">
        <f>SUM(2!F110:2!I110)</f>
        <v>7</v>
      </c>
      <c r="Y15" s="167">
        <f>SUM(2!J110:2!M110)</f>
        <v>8</v>
      </c>
      <c r="Z15" s="167">
        <f>SUM(2!N110:2!Q110)</f>
        <v>5</v>
      </c>
      <c r="AA15" s="167">
        <f>SUM(2!R110:2!U110)</f>
        <v>6</v>
      </c>
      <c r="AB15" s="167">
        <f>SUM(2!V110:2!Y110)</f>
        <v>7</v>
      </c>
      <c r="AC15" s="168">
        <f>SUM(2!Z110:2!AC110)</f>
        <v>0</v>
      </c>
      <c r="AD15" s="166">
        <f>SUM(2!B142:2!E142)</f>
        <v>5</v>
      </c>
      <c r="AE15" s="167">
        <f>SUM(2!F142:2!I142)</f>
        <v>6</v>
      </c>
      <c r="AF15" s="167">
        <f>SUM(2!J142:2!M142)</f>
        <v>6</v>
      </c>
      <c r="AG15" s="167">
        <f>SUM(2!N142:2!Q142)</f>
        <v>6</v>
      </c>
      <c r="AH15" s="167">
        <f>SUM(2!R142:2!U142)</f>
        <v>5</v>
      </c>
      <c r="AI15" s="167">
        <f>SUM(2!V142:2!Y142)</f>
        <v>6</v>
      </c>
      <c r="AJ15" s="168">
        <f>SUM(2!Z142:2!AC142)</f>
        <v>0</v>
      </c>
      <c r="AK15" s="166">
        <f>SUM(2!B174:2!E174)</f>
        <v>4</v>
      </c>
      <c r="AL15" s="167">
        <f>SUM(2!F174:2!I174)</f>
        <v>6</v>
      </c>
      <c r="AM15" s="167">
        <f>SUM(2!J174:2!M174)</f>
        <v>6</v>
      </c>
      <c r="AN15" s="167">
        <f>SUM(2!N174:2!Q174)</f>
        <v>5</v>
      </c>
      <c r="AO15" s="167">
        <f>SUM(2!R174:2!U174)</f>
        <v>6</v>
      </c>
      <c r="AP15" s="167">
        <f>SUM(2!V174:2!Y174)</f>
        <v>7</v>
      </c>
      <c r="AQ15" s="168">
        <f>SUM(2!Z174:2!AC174)</f>
        <v>0</v>
      </c>
      <c r="AR15" s="169" t="str">
        <f>2!A14</f>
        <v>Brücke</v>
      </c>
      <c r="AS15" s="46"/>
    </row>
    <row r="16" spans="1:45" s="44" customFormat="1" ht="19.5" customHeight="1">
      <c r="A16" s="165" t="str">
        <f>2!A15</f>
        <v>Mittelhügel</v>
      </c>
      <c r="B16" s="166">
        <f>SUM(2!B15:2!E15)</f>
        <v>5</v>
      </c>
      <c r="C16" s="167">
        <f>SUM(2!F15:2!I15)</f>
        <v>5</v>
      </c>
      <c r="D16" s="167">
        <f>SUM(2!J15:2!M15)</f>
        <v>7</v>
      </c>
      <c r="E16" s="167">
        <f>SUM(2!N15:2!Q15)</f>
        <v>4</v>
      </c>
      <c r="F16" s="167">
        <f>SUM(2!R15:2!U15)</f>
        <v>4</v>
      </c>
      <c r="G16" s="167">
        <f>SUM(2!V15:2!Y15)</f>
        <v>6</v>
      </c>
      <c r="H16" s="167">
        <f>SUM(2!Z15:2!AC15)</f>
        <v>0</v>
      </c>
      <c r="I16" s="166">
        <f>SUM(2!B47:2!E47)</f>
        <v>4</v>
      </c>
      <c r="J16" s="167">
        <f>SUM(2!F47:2!I47)</f>
        <v>4</v>
      </c>
      <c r="K16" s="167">
        <f>SUM(2!J47:2!M47)</f>
        <v>4</v>
      </c>
      <c r="L16" s="167">
        <f>SUM(2!N47:2!Q47)</f>
        <v>6</v>
      </c>
      <c r="M16" s="167">
        <f>SUM(2!R47:2!U47)</f>
        <v>5</v>
      </c>
      <c r="N16" s="167">
        <f>SUM(2!V47:2!Y47)</f>
        <v>5</v>
      </c>
      <c r="O16" s="167">
        <f>SUM(2!Z47:2!AC47)</f>
        <v>0</v>
      </c>
      <c r="P16" s="166">
        <f>SUM(2!B79:2!E79)</f>
        <v>4</v>
      </c>
      <c r="Q16" s="167">
        <f>SUM(2!F79:2!I79)</f>
        <v>5</v>
      </c>
      <c r="R16" s="167">
        <f>SUM(2!J79:2!M79)</f>
        <v>4</v>
      </c>
      <c r="S16" s="167">
        <f>SUM(2!N79:2!Q79)</f>
        <v>4</v>
      </c>
      <c r="T16" s="167">
        <f>SUM(2!R79:2!U79)</f>
        <v>5</v>
      </c>
      <c r="U16" s="167">
        <f>SUM(2!V79:2!Y79)</f>
        <v>6</v>
      </c>
      <c r="V16" s="167">
        <f>SUM(2!Z79:2!AC79)</f>
        <v>0</v>
      </c>
      <c r="W16" s="166">
        <f>SUM(2!B111:2!E111)</f>
        <v>5</v>
      </c>
      <c r="X16" s="167">
        <f>SUM(2!F111:2!I111)</f>
        <v>4</v>
      </c>
      <c r="Y16" s="167">
        <f>SUM(2!J111:2!M111)</f>
        <v>5</v>
      </c>
      <c r="Z16" s="167">
        <f>SUM(2!N111:2!Q111)</f>
        <v>6</v>
      </c>
      <c r="AA16" s="167">
        <f>SUM(2!R111:2!U111)</f>
        <v>5</v>
      </c>
      <c r="AB16" s="167">
        <f>SUM(2!V111:2!Y111)</f>
        <v>6</v>
      </c>
      <c r="AC16" s="168">
        <f>SUM(2!Z111:2!AC111)</f>
        <v>0</v>
      </c>
      <c r="AD16" s="166">
        <f>SUM(2!B143:2!E143)</f>
        <v>7</v>
      </c>
      <c r="AE16" s="167">
        <f>SUM(2!F143:2!I143)</f>
        <v>6</v>
      </c>
      <c r="AF16" s="167">
        <f>SUM(2!J143:2!M143)</f>
        <v>7</v>
      </c>
      <c r="AG16" s="167">
        <f>SUM(2!N143:2!Q143)</f>
        <v>8</v>
      </c>
      <c r="AH16" s="167">
        <f>SUM(2!R143:2!U143)</f>
        <v>5</v>
      </c>
      <c r="AI16" s="167">
        <f>SUM(2!V143:2!Y143)</f>
        <v>4</v>
      </c>
      <c r="AJ16" s="168">
        <f>SUM(2!Z143:2!AC143)</f>
        <v>0</v>
      </c>
      <c r="AK16" s="166">
        <f>SUM(2!B175:2!E175)</f>
        <v>6</v>
      </c>
      <c r="AL16" s="167">
        <f>SUM(2!F175:2!I175)</f>
        <v>5</v>
      </c>
      <c r="AM16" s="167">
        <f>SUM(2!J175:2!M175)</f>
        <v>5</v>
      </c>
      <c r="AN16" s="167">
        <f>SUM(2!N175:2!Q175)</f>
        <v>8</v>
      </c>
      <c r="AO16" s="167">
        <f>SUM(2!R175:2!U175)</f>
        <v>4</v>
      </c>
      <c r="AP16" s="167">
        <f>SUM(2!V175:2!Y175)</f>
        <v>5</v>
      </c>
      <c r="AQ16" s="168">
        <f>SUM(2!Z175:2!AC175)</f>
        <v>0</v>
      </c>
      <c r="AR16" s="169" t="str">
        <f>2!A15</f>
        <v>Mittelhügel</v>
      </c>
      <c r="AS16" s="46"/>
    </row>
    <row r="17" spans="1:45" s="44" customFormat="1" ht="19.5" customHeight="1">
      <c r="A17" s="165" t="str">
        <f>2!A16</f>
        <v>Netz</v>
      </c>
      <c r="B17" s="166">
        <f>SUM(2!B16:2!E16)</f>
        <v>5</v>
      </c>
      <c r="C17" s="167">
        <f>SUM(2!F16:2!I16)</f>
        <v>4</v>
      </c>
      <c r="D17" s="167">
        <f>SUM(2!J16:2!M16)</f>
        <v>4</v>
      </c>
      <c r="E17" s="167">
        <f>SUM(2!N16:2!Q16)</f>
        <v>5</v>
      </c>
      <c r="F17" s="167">
        <f>SUM(2!R16:2!U16)</f>
        <v>4</v>
      </c>
      <c r="G17" s="167">
        <f>SUM(2!V16:2!Y16)</f>
        <v>4</v>
      </c>
      <c r="H17" s="167">
        <f>SUM(2!Z16:2!AC16)</f>
        <v>0</v>
      </c>
      <c r="I17" s="166">
        <f>SUM(2!B48:2!E48)</f>
        <v>4</v>
      </c>
      <c r="J17" s="167">
        <f>SUM(2!F48:2!I48)</f>
        <v>4</v>
      </c>
      <c r="K17" s="167">
        <f>SUM(2!J48:2!M48)</f>
        <v>5</v>
      </c>
      <c r="L17" s="167">
        <f>SUM(2!N48:2!Q48)</f>
        <v>4</v>
      </c>
      <c r="M17" s="167">
        <f>SUM(2!R48:2!U48)</f>
        <v>4</v>
      </c>
      <c r="N17" s="167">
        <f>SUM(2!V48:2!Y48)</f>
        <v>4</v>
      </c>
      <c r="O17" s="167">
        <f>SUM(2!Z48:2!AC48)</f>
        <v>0</v>
      </c>
      <c r="P17" s="166">
        <f>SUM(2!B80:2!E80)</f>
        <v>5</v>
      </c>
      <c r="Q17" s="167">
        <f>SUM(2!F80:2!I80)</f>
        <v>4</v>
      </c>
      <c r="R17" s="167">
        <f>SUM(2!J80:2!M80)</f>
        <v>4</v>
      </c>
      <c r="S17" s="167">
        <f>SUM(2!N80:2!Q80)</f>
        <v>4</v>
      </c>
      <c r="T17" s="167">
        <f>SUM(2!R80:2!U80)</f>
        <v>5</v>
      </c>
      <c r="U17" s="167">
        <f>SUM(2!V80:2!Y80)</f>
        <v>5</v>
      </c>
      <c r="V17" s="167">
        <f>SUM(2!Z80:2!AC80)</f>
        <v>0</v>
      </c>
      <c r="W17" s="166">
        <f>SUM(2!B112:2!E112)</f>
        <v>4</v>
      </c>
      <c r="X17" s="167">
        <f>SUM(2!F112:2!I112)</f>
        <v>6</v>
      </c>
      <c r="Y17" s="167">
        <f>SUM(2!J112:2!M112)</f>
        <v>4</v>
      </c>
      <c r="Z17" s="167">
        <f>SUM(2!N112:2!Q112)</f>
        <v>6</v>
      </c>
      <c r="AA17" s="167">
        <f>SUM(2!R112:2!U112)</f>
        <v>4</v>
      </c>
      <c r="AB17" s="167">
        <f>SUM(2!V112:2!Y112)</f>
        <v>4</v>
      </c>
      <c r="AC17" s="168">
        <f>SUM(2!Z112:2!AC112)</f>
        <v>0</v>
      </c>
      <c r="AD17" s="166">
        <f>SUM(2!B144:2!E144)</f>
        <v>4</v>
      </c>
      <c r="AE17" s="167">
        <f>SUM(2!F144:2!I144)</f>
        <v>4</v>
      </c>
      <c r="AF17" s="167">
        <f>SUM(2!J144:2!M144)</f>
        <v>4</v>
      </c>
      <c r="AG17" s="167">
        <f>SUM(2!N144:2!Q144)</f>
        <v>5</v>
      </c>
      <c r="AH17" s="167">
        <f>SUM(2!R144:2!U144)</f>
        <v>4</v>
      </c>
      <c r="AI17" s="167">
        <f>SUM(2!V144:2!Y144)</f>
        <v>5</v>
      </c>
      <c r="AJ17" s="168">
        <f>SUM(2!Z144:2!AC144)</f>
        <v>0</v>
      </c>
      <c r="AK17" s="166">
        <f>SUM(2!B176:2!E176)</f>
        <v>6</v>
      </c>
      <c r="AL17" s="167">
        <f>SUM(2!F176:2!I176)</f>
        <v>4</v>
      </c>
      <c r="AM17" s="167">
        <f>SUM(2!J176:2!M176)</f>
        <v>5</v>
      </c>
      <c r="AN17" s="167">
        <f>SUM(2!N176:2!Q176)</f>
        <v>5</v>
      </c>
      <c r="AO17" s="167">
        <f>SUM(2!R176:2!U176)</f>
        <v>4</v>
      </c>
      <c r="AP17" s="167">
        <f>SUM(2!V176:2!Y176)</f>
        <v>5</v>
      </c>
      <c r="AQ17" s="168">
        <f>SUM(2!Z176:2!AC176)</f>
        <v>0</v>
      </c>
      <c r="AR17" s="169" t="str">
        <f>2!A16</f>
        <v>Netz</v>
      </c>
      <c r="AS17" s="46"/>
    </row>
    <row r="18" spans="1:45" s="44" customFormat="1" ht="19.5" customHeight="1">
      <c r="A18" s="165" t="str">
        <f>2!A17</f>
        <v>Radkappen</v>
      </c>
      <c r="B18" s="166">
        <f>SUM(2!B17:2!E17)</f>
        <v>6</v>
      </c>
      <c r="C18" s="167">
        <f>SUM(2!F17:2!I17)</f>
        <v>8</v>
      </c>
      <c r="D18" s="167">
        <f>SUM(2!J17:2!M17)</f>
        <v>5</v>
      </c>
      <c r="E18" s="167">
        <f>SUM(2!N17:2!Q17)</f>
        <v>5</v>
      </c>
      <c r="F18" s="167">
        <f>SUM(2!R17:2!U17)</f>
        <v>5</v>
      </c>
      <c r="G18" s="167">
        <f>SUM(2!V17:2!Y17)</f>
        <v>5</v>
      </c>
      <c r="H18" s="167">
        <f>SUM(2!Z17:2!AC17)</f>
        <v>0</v>
      </c>
      <c r="I18" s="166">
        <f>SUM(2!B49:2!E49)</f>
        <v>5</v>
      </c>
      <c r="J18" s="167">
        <f>SUM(2!F49:2!I49)</f>
        <v>6</v>
      </c>
      <c r="K18" s="167">
        <f>SUM(2!J49:2!M49)</f>
        <v>5</v>
      </c>
      <c r="L18" s="167">
        <f>SUM(2!N49:2!Q49)</f>
        <v>7</v>
      </c>
      <c r="M18" s="167">
        <f>SUM(2!R49:2!U49)</f>
        <v>6</v>
      </c>
      <c r="N18" s="167">
        <f>SUM(2!V49:2!Y49)</f>
        <v>4</v>
      </c>
      <c r="O18" s="167">
        <f>SUM(2!Z49:2!AC49)</f>
        <v>0</v>
      </c>
      <c r="P18" s="166">
        <f>SUM(2!B81:2!E81)</f>
        <v>4</v>
      </c>
      <c r="Q18" s="167">
        <f>SUM(2!F81:2!I81)</f>
        <v>7</v>
      </c>
      <c r="R18" s="167">
        <f>SUM(2!J81:2!M81)</f>
        <v>7</v>
      </c>
      <c r="S18" s="167">
        <f>SUM(2!N81:2!Q81)</f>
        <v>7</v>
      </c>
      <c r="T18" s="167">
        <f>SUM(2!R81:2!U81)</f>
        <v>6</v>
      </c>
      <c r="U18" s="167">
        <f>SUM(2!V81:2!Y81)</f>
        <v>6</v>
      </c>
      <c r="V18" s="167">
        <f>SUM(2!Z81:2!AC81)</f>
        <v>0</v>
      </c>
      <c r="W18" s="166">
        <f>SUM(2!B113:2!E113)</f>
        <v>7</v>
      </c>
      <c r="X18" s="167">
        <f>SUM(2!F113:2!I113)</f>
        <v>5</v>
      </c>
      <c r="Y18" s="167">
        <f>SUM(2!J113:2!M113)</f>
        <v>6</v>
      </c>
      <c r="Z18" s="167">
        <f>SUM(2!N113:2!Q113)</f>
        <v>4</v>
      </c>
      <c r="AA18" s="167">
        <f>SUM(2!R113:2!U113)</f>
        <v>5</v>
      </c>
      <c r="AB18" s="167">
        <f>SUM(2!V113:2!Y113)</f>
        <v>8</v>
      </c>
      <c r="AC18" s="168">
        <f>SUM(2!Z113:2!AC113)</f>
        <v>0</v>
      </c>
      <c r="AD18" s="166">
        <f>SUM(2!B145:2!E145)</f>
        <v>6</v>
      </c>
      <c r="AE18" s="167">
        <f>SUM(2!F145:2!I145)</f>
        <v>5</v>
      </c>
      <c r="AF18" s="167">
        <f>SUM(2!J145:2!M145)</f>
        <v>6</v>
      </c>
      <c r="AG18" s="167">
        <f>SUM(2!N145:2!Q145)</f>
        <v>5</v>
      </c>
      <c r="AH18" s="167">
        <f>SUM(2!R145:2!U145)</f>
        <v>5</v>
      </c>
      <c r="AI18" s="167">
        <f>SUM(2!V145:2!Y145)</f>
        <v>5</v>
      </c>
      <c r="AJ18" s="168">
        <f>SUM(2!Z145:2!AC145)</f>
        <v>0</v>
      </c>
      <c r="AK18" s="166">
        <f>SUM(2!B177:2!E177)</f>
        <v>6</v>
      </c>
      <c r="AL18" s="167">
        <f>SUM(2!F177:2!I177)</f>
        <v>5</v>
      </c>
      <c r="AM18" s="167">
        <f>SUM(2!J177:2!M177)</f>
        <v>7</v>
      </c>
      <c r="AN18" s="167">
        <f>SUM(2!N177:2!Q177)</f>
        <v>6</v>
      </c>
      <c r="AO18" s="167">
        <f>SUM(2!R177:2!U177)</f>
        <v>7</v>
      </c>
      <c r="AP18" s="167">
        <f>SUM(2!V177:2!Y177)</f>
        <v>7</v>
      </c>
      <c r="AQ18" s="168">
        <f>SUM(2!Z177:2!AC177)</f>
        <v>0</v>
      </c>
      <c r="AR18" s="169" t="str">
        <f>2!A17</f>
        <v>Radkappen</v>
      </c>
      <c r="AS18" s="46"/>
    </row>
    <row r="19" spans="1:45" s="44" customFormat="1" ht="19.5" customHeight="1">
      <c r="A19" s="165" t="str">
        <f>2!A18</f>
        <v>Blitz</v>
      </c>
      <c r="B19" s="166">
        <f>SUM(2!B18:2!E18)</f>
        <v>6</v>
      </c>
      <c r="C19" s="167">
        <f>SUM(2!F18:2!I18)</f>
        <v>9</v>
      </c>
      <c r="D19" s="167">
        <f>SUM(2!J18:2!M18)</f>
        <v>5</v>
      </c>
      <c r="E19" s="167">
        <f>SUM(2!N18:2!Q18)</f>
        <v>7</v>
      </c>
      <c r="F19" s="167">
        <f>SUM(2!R18:2!U18)</f>
        <v>6</v>
      </c>
      <c r="G19" s="167">
        <f>SUM(2!V18:2!Y18)</f>
        <v>7</v>
      </c>
      <c r="H19" s="167">
        <f>SUM(2!Z18:2!AC18)</f>
        <v>0</v>
      </c>
      <c r="I19" s="166">
        <f>SUM(2!B50:2!E50)</f>
        <v>7</v>
      </c>
      <c r="J19" s="167">
        <f>SUM(2!F50:2!I50)</f>
        <v>6</v>
      </c>
      <c r="K19" s="167">
        <f>SUM(2!J50:2!M50)</f>
        <v>6</v>
      </c>
      <c r="L19" s="167">
        <f>SUM(2!N50:2!Q50)</f>
        <v>7</v>
      </c>
      <c r="M19" s="167">
        <f>SUM(2!R50:2!U50)</f>
        <v>4</v>
      </c>
      <c r="N19" s="167">
        <f>SUM(2!V50:2!Y50)</f>
        <v>5</v>
      </c>
      <c r="O19" s="167">
        <f>SUM(2!Z50:2!AC50)</f>
        <v>0</v>
      </c>
      <c r="P19" s="166">
        <f>SUM(2!B82:2!E82)</f>
        <v>6</v>
      </c>
      <c r="Q19" s="167">
        <f>SUM(2!F82:2!I82)</f>
        <v>4</v>
      </c>
      <c r="R19" s="167">
        <f>SUM(2!J82:2!M82)</f>
        <v>6</v>
      </c>
      <c r="S19" s="167">
        <f>SUM(2!N82:2!Q82)</f>
        <v>5</v>
      </c>
      <c r="T19" s="167">
        <f>SUM(2!R82:2!U82)</f>
        <v>5</v>
      </c>
      <c r="U19" s="167">
        <f>SUM(2!V82:2!Y82)</f>
        <v>7</v>
      </c>
      <c r="V19" s="167">
        <f>SUM(2!Z82:2!AC82)</f>
        <v>0</v>
      </c>
      <c r="W19" s="166">
        <f>SUM(2!B114:2!E114)</f>
        <v>7</v>
      </c>
      <c r="X19" s="167">
        <f>SUM(2!F114:2!I114)</f>
        <v>8</v>
      </c>
      <c r="Y19" s="167">
        <f>SUM(2!J114:2!M114)</f>
        <v>6</v>
      </c>
      <c r="Z19" s="167">
        <f>SUM(2!N114:2!Q114)</f>
        <v>7</v>
      </c>
      <c r="AA19" s="167">
        <f>SUM(2!R114:2!U114)</f>
        <v>6</v>
      </c>
      <c r="AB19" s="167">
        <f>SUM(2!V114:2!Y114)</f>
        <v>4</v>
      </c>
      <c r="AC19" s="168">
        <f>SUM(2!Z114:2!AC114)</f>
        <v>0</v>
      </c>
      <c r="AD19" s="166">
        <f>SUM(2!B146:2!E146)</f>
        <v>8</v>
      </c>
      <c r="AE19" s="167">
        <f>SUM(2!F146:2!I146)</f>
        <v>5</v>
      </c>
      <c r="AF19" s="167">
        <f>SUM(2!J146:2!M146)</f>
        <v>8</v>
      </c>
      <c r="AG19" s="167">
        <f>SUM(2!N146:2!Q146)</f>
        <v>5</v>
      </c>
      <c r="AH19" s="167">
        <f>SUM(2!R146:2!U146)</f>
        <v>8</v>
      </c>
      <c r="AI19" s="167">
        <f>SUM(2!V146:2!Y146)</f>
        <v>4</v>
      </c>
      <c r="AJ19" s="168">
        <f>SUM(2!Z146:2!AC146)</f>
        <v>0</v>
      </c>
      <c r="AK19" s="166">
        <f>SUM(2!B178:2!E178)</f>
        <v>8</v>
      </c>
      <c r="AL19" s="167">
        <f>SUM(2!F178:2!I178)</f>
        <v>6</v>
      </c>
      <c r="AM19" s="167">
        <f>SUM(2!J178:2!M178)</f>
        <v>4</v>
      </c>
      <c r="AN19" s="167">
        <f>SUM(2!N178:2!Q178)</f>
        <v>7</v>
      </c>
      <c r="AO19" s="167">
        <f>SUM(2!R178:2!U178)</f>
        <v>6</v>
      </c>
      <c r="AP19" s="167">
        <f>SUM(2!V178:2!Y178)</f>
        <v>7</v>
      </c>
      <c r="AQ19" s="168">
        <f>SUM(2!Z178:2!AC178)</f>
        <v>0</v>
      </c>
      <c r="AR19" s="169" t="str">
        <f>2!A18</f>
        <v>Blitz</v>
      </c>
      <c r="AS19" s="46"/>
    </row>
    <row r="20" spans="1:45" s="44" customFormat="1" ht="19.5" customHeight="1">
      <c r="A20" s="165" t="str">
        <f>2!A19</f>
        <v>Passage</v>
      </c>
      <c r="B20" s="166">
        <f>SUM(2!B19:2!E19)</f>
        <v>7</v>
      </c>
      <c r="C20" s="167">
        <f>SUM(2!F19:2!I19)</f>
        <v>6</v>
      </c>
      <c r="D20" s="167">
        <f>SUM(2!J19:2!M19)</f>
        <v>5</v>
      </c>
      <c r="E20" s="167">
        <f>SUM(2!N19:2!Q19)</f>
        <v>5</v>
      </c>
      <c r="F20" s="167">
        <f>SUM(2!R19:2!U19)</f>
        <v>5</v>
      </c>
      <c r="G20" s="167">
        <f>SUM(2!V19:2!Y19)</f>
        <v>4</v>
      </c>
      <c r="H20" s="167">
        <f>SUM(2!Z19:2!AC19)</f>
        <v>0</v>
      </c>
      <c r="I20" s="166">
        <f>SUM(2!B51:2!E51)</f>
        <v>5</v>
      </c>
      <c r="J20" s="167">
        <f>SUM(2!F51:2!I51)</f>
        <v>8</v>
      </c>
      <c r="K20" s="167">
        <f>SUM(2!J51:2!M51)</f>
        <v>4</v>
      </c>
      <c r="L20" s="167">
        <f>SUM(2!N51:2!Q51)</f>
        <v>4</v>
      </c>
      <c r="M20" s="167">
        <f>SUM(2!R51:2!U51)</f>
        <v>4</v>
      </c>
      <c r="N20" s="167">
        <f>SUM(2!V51:2!Y51)</f>
        <v>4</v>
      </c>
      <c r="O20" s="167">
        <f>SUM(2!Z51:2!AC51)</f>
        <v>0</v>
      </c>
      <c r="P20" s="166">
        <f>SUM(2!B83:2!E83)</f>
        <v>6</v>
      </c>
      <c r="Q20" s="167">
        <f>SUM(2!F83:2!I83)</f>
        <v>5</v>
      </c>
      <c r="R20" s="167">
        <f>SUM(2!J83:2!M83)</f>
        <v>6</v>
      </c>
      <c r="S20" s="167">
        <f>SUM(2!N83:2!Q83)</f>
        <v>4</v>
      </c>
      <c r="T20" s="167">
        <f>SUM(2!R83:2!U83)</f>
        <v>6</v>
      </c>
      <c r="U20" s="167">
        <f>SUM(2!V83:2!Y83)</f>
        <v>5</v>
      </c>
      <c r="V20" s="167">
        <f>SUM(2!Z83:2!AC83)</f>
        <v>0</v>
      </c>
      <c r="W20" s="166">
        <f>SUM(2!B115:2!E115)</f>
        <v>5</v>
      </c>
      <c r="X20" s="167">
        <f>SUM(2!F115:2!I115)</f>
        <v>4</v>
      </c>
      <c r="Y20" s="167">
        <f>SUM(2!J115:2!M115)</f>
        <v>5</v>
      </c>
      <c r="Z20" s="167">
        <f>SUM(2!N115:2!Q115)</f>
        <v>5</v>
      </c>
      <c r="AA20" s="167">
        <f>SUM(2!R115:2!U115)</f>
        <v>4</v>
      </c>
      <c r="AB20" s="167">
        <f>SUM(2!V115:2!Y115)</f>
        <v>6</v>
      </c>
      <c r="AC20" s="168">
        <f>SUM(2!Z115:2!AC115)</f>
        <v>0</v>
      </c>
      <c r="AD20" s="166">
        <f>SUM(2!B147:2!E147)</f>
        <v>5</v>
      </c>
      <c r="AE20" s="167">
        <f>SUM(2!F147:2!I147)</f>
        <v>10</v>
      </c>
      <c r="AF20" s="167">
        <f>SUM(2!J147:2!M147)</f>
        <v>7</v>
      </c>
      <c r="AG20" s="167">
        <f>SUM(2!N147:2!Q147)</f>
        <v>7</v>
      </c>
      <c r="AH20" s="167">
        <f>SUM(2!R147:2!U147)</f>
        <v>4</v>
      </c>
      <c r="AI20" s="167">
        <f>SUM(2!V147:2!Y147)</f>
        <v>8</v>
      </c>
      <c r="AJ20" s="168">
        <f>SUM(2!Z147:2!AC147)</f>
        <v>0</v>
      </c>
      <c r="AK20" s="166">
        <f>SUM(2!B179:2!E179)</f>
        <v>4</v>
      </c>
      <c r="AL20" s="167">
        <f>SUM(2!F179:2!I179)</f>
        <v>4</v>
      </c>
      <c r="AM20" s="167">
        <f>SUM(2!J179:2!M179)</f>
        <v>7</v>
      </c>
      <c r="AN20" s="167">
        <f>SUM(2!N179:2!Q179)</f>
        <v>5</v>
      </c>
      <c r="AO20" s="167">
        <f>SUM(2!R179:2!U179)</f>
        <v>7</v>
      </c>
      <c r="AP20" s="167">
        <f>SUM(2!V179:2!Y179)</f>
        <v>7</v>
      </c>
      <c r="AQ20" s="168">
        <f>SUM(2!Z179:2!AC179)</f>
        <v>0</v>
      </c>
      <c r="AR20" s="169" t="str">
        <f>2!A19</f>
        <v>Passage</v>
      </c>
      <c r="AS20" s="46"/>
    </row>
    <row r="21" spans="1:45" s="44" customFormat="1" ht="19.5" customHeight="1">
      <c r="A21" s="165" t="str">
        <f>2!A20</f>
        <v>Rohrhügel</v>
      </c>
      <c r="B21" s="166">
        <f>SUM(2!B20:2!E20)</f>
        <v>6</v>
      </c>
      <c r="C21" s="167">
        <f>SUM(2!F20:2!I20)</f>
        <v>7</v>
      </c>
      <c r="D21" s="167">
        <f>SUM(2!J20:2!M20)</f>
        <v>4</v>
      </c>
      <c r="E21" s="167">
        <f>SUM(2!N20:2!Q20)</f>
        <v>5</v>
      </c>
      <c r="F21" s="167">
        <f>SUM(2!R20:2!U20)</f>
        <v>5</v>
      </c>
      <c r="G21" s="167">
        <f>SUM(2!V20:2!Y20)</f>
        <v>4</v>
      </c>
      <c r="H21" s="167">
        <f>SUM(2!Z20:2!AC20)</f>
        <v>0</v>
      </c>
      <c r="I21" s="166">
        <f>SUM(2!B52:2!E52)</f>
        <v>7</v>
      </c>
      <c r="J21" s="167">
        <f>SUM(2!F52:2!I52)</f>
        <v>4</v>
      </c>
      <c r="K21" s="167">
        <f>SUM(2!J52:2!M52)</f>
        <v>4</v>
      </c>
      <c r="L21" s="167">
        <f>SUM(2!N52:2!Q52)</f>
        <v>5</v>
      </c>
      <c r="M21" s="167">
        <f>SUM(2!R52:2!U52)</f>
        <v>5</v>
      </c>
      <c r="N21" s="167">
        <f>SUM(2!V52:2!Y52)</f>
        <v>5</v>
      </c>
      <c r="O21" s="167">
        <f>SUM(2!Z52:2!AC52)</f>
        <v>0</v>
      </c>
      <c r="P21" s="166">
        <f>SUM(2!B84:2!E84)</f>
        <v>5</v>
      </c>
      <c r="Q21" s="167">
        <f>SUM(2!F84:2!I84)</f>
        <v>7</v>
      </c>
      <c r="R21" s="167">
        <f>SUM(2!J84:2!M84)</f>
        <v>4</v>
      </c>
      <c r="S21" s="167">
        <f>SUM(2!N84:2!Q84)</f>
        <v>4</v>
      </c>
      <c r="T21" s="167">
        <f>SUM(2!R84:2!U84)</f>
        <v>4</v>
      </c>
      <c r="U21" s="167">
        <f>SUM(2!V84:2!Y84)</f>
        <v>4</v>
      </c>
      <c r="V21" s="167">
        <f>SUM(2!Z84:2!AC84)</f>
        <v>0</v>
      </c>
      <c r="W21" s="166">
        <f>SUM(2!B116:2!E116)</f>
        <v>4</v>
      </c>
      <c r="X21" s="167">
        <f>SUM(2!F116:2!I116)</f>
        <v>5</v>
      </c>
      <c r="Y21" s="167">
        <f>SUM(2!J116:2!M116)</f>
        <v>9</v>
      </c>
      <c r="Z21" s="167">
        <f>SUM(2!N116:2!Q116)</f>
        <v>5</v>
      </c>
      <c r="AA21" s="167">
        <f>SUM(2!R116:2!U116)</f>
        <v>8</v>
      </c>
      <c r="AB21" s="167">
        <f>SUM(2!V116:2!Y116)</f>
        <v>5</v>
      </c>
      <c r="AC21" s="168">
        <f>SUM(2!Z116:2!AC116)</f>
        <v>0</v>
      </c>
      <c r="AD21" s="166">
        <f>SUM(2!B148:2!E148)</f>
        <v>4</v>
      </c>
      <c r="AE21" s="167">
        <f>SUM(2!F148:2!I148)</f>
        <v>4</v>
      </c>
      <c r="AF21" s="167">
        <f>SUM(2!J148:2!M148)</f>
        <v>10</v>
      </c>
      <c r="AG21" s="167">
        <f>SUM(2!N148:2!Q148)</f>
        <v>5</v>
      </c>
      <c r="AH21" s="167">
        <f>SUM(2!R148:2!U148)</f>
        <v>4</v>
      </c>
      <c r="AI21" s="167">
        <f>SUM(2!V148:2!Y148)</f>
        <v>7</v>
      </c>
      <c r="AJ21" s="168">
        <f>SUM(2!Z148:2!AC148)</f>
        <v>0</v>
      </c>
      <c r="AK21" s="166">
        <f>SUM(2!B180:2!E180)</f>
        <v>4</v>
      </c>
      <c r="AL21" s="167">
        <f>SUM(2!F180:2!I180)</f>
        <v>6</v>
      </c>
      <c r="AM21" s="167">
        <f>SUM(2!J180:2!M180)</f>
        <v>5</v>
      </c>
      <c r="AN21" s="167">
        <f>SUM(2!N180:2!Q180)</f>
        <v>5</v>
      </c>
      <c r="AO21" s="167">
        <f>SUM(2!R180:2!U180)</f>
        <v>6</v>
      </c>
      <c r="AP21" s="167">
        <f>SUM(2!V180:2!Y180)</f>
        <v>4</v>
      </c>
      <c r="AQ21" s="168">
        <f>SUM(2!Z180:2!AC180)</f>
        <v>0</v>
      </c>
      <c r="AR21" s="169" t="str">
        <f>2!A20</f>
        <v>Rohrhügel</v>
      </c>
      <c r="AS21" s="46"/>
    </row>
    <row r="22" spans="1:45" s="44" customFormat="1" ht="19.5" customHeight="1">
      <c r="A22" s="165" t="str">
        <f>2!A21</f>
        <v>Versetzung</v>
      </c>
      <c r="B22" s="166">
        <f>SUM(2!B21:2!E21)</f>
        <v>5</v>
      </c>
      <c r="C22" s="167">
        <f>SUM(2!F21:2!I21)</f>
        <v>5</v>
      </c>
      <c r="D22" s="167">
        <f>SUM(2!J21:2!M21)</f>
        <v>9</v>
      </c>
      <c r="E22" s="167">
        <f>SUM(2!N21:2!Q21)</f>
        <v>5</v>
      </c>
      <c r="F22" s="167">
        <f>SUM(2!R21:2!U21)</f>
        <v>5</v>
      </c>
      <c r="G22" s="167">
        <f>SUM(2!V21:2!Y21)</f>
        <v>5</v>
      </c>
      <c r="H22" s="167">
        <f>SUM(2!Z21:2!AC21)</f>
        <v>0</v>
      </c>
      <c r="I22" s="166">
        <f>SUM(2!B53:2!E53)</f>
        <v>5</v>
      </c>
      <c r="J22" s="167">
        <f>SUM(2!F53:2!I53)</f>
        <v>4</v>
      </c>
      <c r="K22" s="167">
        <f>SUM(2!J53:2!M53)</f>
        <v>5</v>
      </c>
      <c r="L22" s="167">
        <f>SUM(2!N53:2!Q53)</f>
        <v>6</v>
      </c>
      <c r="M22" s="167">
        <f>SUM(2!R53:2!U53)</f>
        <v>7</v>
      </c>
      <c r="N22" s="167">
        <f>SUM(2!V53:2!Y53)</f>
        <v>4</v>
      </c>
      <c r="O22" s="167">
        <f>SUM(2!Z53:2!AC53)</f>
        <v>0</v>
      </c>
      <c r="P22" s="166">
        <f>SUM(2!B85:2!E85)</f>
        <v>7</v>
      </c>
      <c r="Q22" s="167">
        <f>SUM(2!F85:2!I85)</f>
        <v>4</v>
      </c>
      <c r="R22" s="167">
        <f>SUM(2!J85:2!M85)</f>
        <v>7</v>
      </c>
      <c r="S22" s="167">
        <f>SUM(2!N85:2!Q85)</f>
        <v>9</v>
      </c>
      <c r="T22" s="167">
        <f>SUM(2!R85:2!U85)</f>
        <v>7</v>
      </c>
      <c r="U22" s="167">
        <f>SUM(2!V85:2!Y85)</f>
        <v>6</v>
      </c>
      <c r="V22" s="167">
        <f>SUM(2!Z85:2!AC85)</f>
        <v>0</v>
      </c>
      <c r="W22" s="166">
        <f>SUM(2!B117:2!E117)</f>
        <v>6</v>
      </c>
      <c r="X22" s="167">
        <f>SUM(2!F117:2!I117)</f>
        <v>8</v>
      </c>
      <c r="Y22" s="167">
        <f>SUM(2!J117:2!M117)</f>
        <v>4</v>
      </c>
      <c r="Z22" s="167">
        <f>SUM(2!N117:2!Q117)</f>
        <v>6</v>
      </c>
      <c r="AA22" s="167">
        <f>SUM(2!R117:2!U117)</f>
        <v>6</v>
      </c>
      <c r="AB22" s="167">
        <f>SUM(2!V117:2!Y117)</f>
        <v>7</v>
      </c>
      <c r="AC22" s="168">
        <f>SUM(2!Z117:2!AC117)</f>
        <v>0</v>
      </c>
      <c r="AD22" s="166">
        <f>SUM(2!B149:2!E149)</f>
        <v>4</v>
      </c>
      <c r="AE22" s="167">
        <f>SUM(2!F149:2!I149)</f>
        <v>6</v>
      </c>
      <c r="AF22" s="167">
        <f>SUM(2!J149:2!M149)</f>
        <v>8</v>
      </c>
      <c r="AG22" s="167">
        <f>SUM(2!N149:2!Q149)</f>
        <v>7</v>
      </c>
      <c r="AH22" s="167">
        <f>SUM(2!R149:2!U149)</f>
        <v>5</v>
      </c>
      <c r="AI22" s="167">
        <f>SUM(2!V149:2!Y149)</f>
        <v>6</v>
      </c>
      <c r="AJ22" s="168">
        <f>SUM(2!Z149:2!AC149)</f>
        <v>0</v>
      </c>
      <c r="AK22" s="166">
        <f>SUM(2!B181:2!E181)</f>
        <v>7</v>
      </c>
      <c r="AL22" s="167">
        <f>SUM(2!F181:2!I181)</f>
        <v>5</v>
      </c>
      <c r="AM22" s="167">
        <f>SUM(2!J181:2!M181)</f>
        <v>7</v>
      </c>
      <c r="AN22" s="167">
        <f>SUM(2!N181:2!Q181)</f>
        <v>5</v>
      </c>
      <c r="AO22" s="167">
        <f>SUM(2!R181:2!U181)</f>
        <v>5</v>
      </c>
      <c r="AP22" s="167">
        <f>SUM(2!V181:2!Y181)</f>
        <v>6</v>
      </c>
      <c r="AQ22" s="168">
        <f>SUM(2!Z181:2!AC181)</f>
        <v>0</v>
      </c>
      <c r="AR22" s="169" t="str">
        <f>2!A21</f>
        <v>Versetzung</v>
      </c>
      <c r="AS22" s="46"/>
    </row>
    <row r="23" spans="1:45" s="44" customFormat="1" ht="19.5" customHeight="1">
      <c r="A23" s="165" t="str">
        <f>2!A22</f>
        <v>Turm</v>
      </c>
      <c r="B23" s="166">
        <f>SUM(2!B22:2!E22)</f>
        <v>4</v>
      </c>
      <c r="C23" s="167">
        <f>SUM(2!F22:2!I22)</f>
        <v>5</v>
      </c>
      <c r="D23" s="167">
        <f>SUM(2!J22:2!M22)</f>
        <v>5</v>
      </c>
      <c r="E23" s="167">
        <f>SUM(2!N22:2!Q22)</f>
        <v>4</v>
      </c>
      <c r="F23" s="167">
        <f>SUM(2!R22:2!U22)</f>
        <v>4</v>
      </c>
      <c r="G23" s="167">
        <f>SUM(2!V22:2!Y22)</f>
        <v>4</v>
      </c>
      <c r="H23" s="167">
        <f>SUM(2!Z22:2!AC22)</f>
        <v>0</v>
      </c>
      <c r="I23" s="166">
        <f>SUM(2!B54:2!E54)</f>
        <v>4</v>
      </c>
      <c r="J23" s="167">
        <f>SUM(2!F54:2!I54)</f>
        <v>4</v>
      </c>
      <c r="K23" s="167">
        <f>SUM(2!J54:2!M54)</f>
        <v>4</v>
      </c>
      <c r="L23" s="167">
        <f>SUM(2!N54:2!Q54)</f>
        <v>5</v>
      </c>
      <c r="M23" s="167">
        <f>SUM(2!R54:2!U54)</f>
        <v>4</v>
      </c>
      <c r="N23" s="167">
        <f>SUM(2!V54:2!Y54)</f>
        <v>4</v>
      </c>
      <c r="O23" s="167">
        <f>SUM(2!Z54:2!AC54)</f>
        <v>0</v>
      </c>
      <c r="P23" s="166">
        <f>SUM(2!B86:2!E86)</f>
        <v>4</v>
      </c>
      <c r="Q23" s="167">
        <f>SUM(2!F86:2!I86)</f>
        <v>4</v>
      </c>
      <c r="R23" s="167">
        <f>SUM(2!J86:2!M86)</f>
        <v>7</v>
      </c>
      <c r="S23" s="167">
        <f>SUM(2!N86:2!Q86)</f>
        <v>4</v>
      </c>
      <c r="T23" s="167">
        <f>SUM(2!R86:2!U86)</f>
        <v>5</v>
      </c>
      <c r="U23" s="167">
        <f>SUM(2!V86:2!Y86)</f>
        <v>6</v>
      </c>
      <c r="V23" s="167">
        <f>SUM(2!Z86:2!AC86)</f>
        <v>0</v>
      </c>
      <c r="W23" s="166">
        <f>SUM(2!B118:2!E118)</f>
        <v>4</v>
      </c>
      <c r="X23" s="167">
        <f>SUM(2!F118:2!I118)</f>
        <v>7</v>
      </c>
      <c r="Y23" s="167">
        <f>SUM(2!J118:2!M118)</f>
        <v>4</v>
      </c>
      <c r="Z23" s="167">
        <f>SUM(2!N118:2!Q118)</f>
        <v>4</v>
      </c>
      <c r="AA23" s="167">
        <f>SUM(2!R118:2!U118)</f>
        <v>4</v>
      </c>
      <c r="AB23" s="167">
        <f>SUM(2!V118:2!Y118)</f>
        <v>4</v>
      </c>
      <c r="AC23" s="168">
        <f>SUM(2!Z118:2!AC118)</f>
        <v>0</v>
      </c>
      <c r="AD23" s="166">
        <f>SUM(2!B150:2!E150)</f>
        <v>4</v>
      </c>
      <c r="AE23" s="167">
        <f>SUM(2!F150:2!I150)</f>
        <v>5</v>
      </c>
      <c r="AF23" s="167">
        <f>SUM(2!J150:2!M150)</f>
        <v>7</v>
      </c>
      <c r="AG23" s="167">
        <f>SUM(2!N150:2!Q150)</f>
        <v>4</v>
      </c>
      <c r="AH23" s="167">
        <f>SUM(2!R150:2!U150)</f>
        <v>5</v>
      </c>
      <c r="AI23" s="167">
        <f>SUM(2!V150:2!Y150)</f>
        <v>4</v>
      </c>
      <c r="AJ23" s="168">
        <f>SUM(2!Z150:2!AC150)</f>
        <v>0</v>
      </c>
      <c r="AK23" s="166">
        <f>SUM(2!B182:2!E182)</f>
        <v>4</v>
      </c>
      <c r="AL23" s="167">
        <f>SUM(2!F182:2!I182)</f>
        <v>6</v>
      </c>
      <c r="AM23" s="167">
        <f>SUM(2!J182:2!M182)</f>
        <v>4</v>
      </c>
      <c r="AN23" s="167">
        <f>SUM(2!N182:2!Q182)</f>
        <v>6</v>
      </c>
      <c r="AO23" s="167">
        <f>SUM(2!R182:2!U182)</f>
        <v>4</v>
      </c>
      <c r="AP23" s="167">
        <f>SUM(2!V182:2!Y182)</f>
        <v>4</v>
      </c>
      <c r="AQ23" s="168">
        <f>SUM(2!Z182:2!AC182)</f>
        <v>0</v>
      </c>
      <c r="AR23" s="169" t="str">
        <f>2!A22</f>
        <v>Turm</v>
      </c>
      <c r="AS23" s="46"/>
    </row>
    <row r="24" spans="1:45" s="44" customFormat="1" ht="19.5" customHeight="1">
      <c r="A24" s="165" t="str">
        <f>2!A23</f>
        <v>Schrägkreis</v>
      </c>
      <c r="B24" s="166">
        <f>SUM(2!B23:2!E23)</f>
        <v>4</v>
      </c>
      <c r="C24" s="167">
        <f>SUM(2!F23:2!I23)</f>
        <v>5</v>
      </c>
      <c r="D24" s="167">
        <f>SUM(2!J23:2!M23)</f>
        <v>5</v>
      </c>
      <c r="E24" s="167">
        <f>SUM(2!N23:2!Q23)</f>
        <v>4</v>
      </c>
      <c r="F24" s="167">
        <f>SUM(2!R23:2!U23)</f>
        <v>4</v>
      </c>
      <c r="G24" s="167">
        <f>SUM(2!V23:2!Y23)</f>
        <v>6</v>
      </c>
      <c r="H24" s="167">
        <f>SUM(2!Z23:2!AC23)</f>
        <v>0</v>
      </c>
      <c r="I24" s="166">
        <f>SUM(2!B55:2!E55)</f>
        <v>6</v>
      </c>
      <c r="J24" s="167">
        <f>SUM(2!F55:2!I55)</f>
        <v>5</v>
      </c>
      <c r="K24" s="167">
        <f>SUM(2!J55:2!M55)</f>
        <v>5</v>
      </c>
      <c r="L24" s="167">
        <f>SUM(2!N55:2!Q55)</f>
        <v>4</v>
      </c>
      <c r="M24" s="167">
        <f>SUM(2!R55:2!U55)</f>
        <v>6</v>
      </c>
      <c r="N24" s="167">
        <f>SUM(2!V55:2!Y55)</f>
        <v>4</v>
      </c>
      <c r="O24" s="167">
        <f>SUM(2!Z55:2!AC55)</f>
        <v>0</v>
      </c>
      <c r="P24" s="166">
        <f>SUM(2!B87:2!E87)</f>
        <v>4</v>
      </c>
      <c r="Q24" s="167">
        <f>SUM(2!F87:2!I87)</f>
        <v>7</v>
      </c>
      <c r="R24" s="167">
        <f>SUM(2!J87:2!M87)</f>
        <v>6</v>
      </c>
      <c r="S24" s="167">
        <f>SUM(2!N87:2!Q87)</f>
        <v>7</v>
      </c>
      <c r="T24" s="167">
        <f>SUM(2!R87:2!U87)</f>
        <v>5</v>
      </c>
      <c r="U24" s="167">
        <f>SUM(2!V87:2!Y87)</f>
        <v>5</v>
      </c>
      <c r="V24" s="167">
        <f>SUM(2!Z87:2!AC87)</f>
        <v>0</v>
      </c>
      <c r="W24" s="166">
        <f>SUM(2!B119:2!E119)</f>
        <v>5</v>
      </c>
      <c r="X24" s="167">
        <f>SUM(2!F119:2!I119)</f>
        <v>4</v>
      </c>
      <c r="Y24" s="167">
        <f>SUM(2!J119:2!M119)</f>
        <v>5</v>
      </c>
      <c r="Z24" s="167">
        <f>SUM(2!N119:2!Q119)</f>
        <v>4</v>
      </c>
      <c r="AA24" s="167">
        <f>SUM(2!R119:2!U119)</f>
        <v>4</v>
      </c>
      <c r="AB24" s="167">
        <f>SUM(2!V119:2!Y119)</f>
        <v>6</v>
      </c>
      <c r="AC24" s="168">
        <f>SUM(2!Z119:2!AC119)</f>
        <v>0</v>
      </c>
      <c r="AD24" s="166">
        <f>SUM(2!B151:2!E151)</f>
        <v>6</v>
      </c>
      <c r="AE24" s="167">
        <f>SUM(2!F151:2!I151)</f>
        <v>5</v>
      </c>
      <c r="AF24" s="167">
        <f>SUM(2!J151:2!M151)</f>
        <v>6</v>
      </c>
      <c r="AG24" s="167">
        <f>SUM(2!N151:2!Q151)</f>
        <v>6</v>
      </c>
      <c r="AH24" s="167">
        <f>SUM(2!R151:2!U151)</f>
        <v>4</v>
      </c>
      <c r="AI24" s="167">
        <f>SUM(2!V151:2!Y151)</f>
        <v>4</v>
      </c>
      <c r="AJ24" s="168">
        <f>SUM(2!Z151:2!AC151)</f>
        <v>0</v>
      </c>
      <c r="AK24" s="166">
        <f>SUM(2!B183:2!E183)</f>
        <v>8</v>
      </c>
      <c r="AL24" s="167">
        <f>SUM(2!F183:2!I183)</f>
        <v>4</v>
      </c>
      <c r="AM24" s="167">
        <f>SUM(2!J183:2!M183)</f>
        <v>9</v>
      </c>
      <c r="AN24" s="167">
        <f>SUM(2!N183:2!Q183)</f>
        <v>6</v>
      </c>
      <c r="AO24" s="167">
        <f>SUM(2!R183:2!U183)</f>
        <v>5</v>
      </c>
      <c r="AP24" s="167">
        <f>SUM(2!V183:2!Y183)</f>
        <v>4</v>
      </c>
      <c r="AQ24" s="168">
        <f>SUM(2!Z183:2!AC183)</f>
        <v>0</v>
      </c>
      <c r="AR24" s="169" t="str">
        <f>2!A23</f>
        <v>Schrägkreis</v>
      </c>
      <c r="AS24" s="46"/>
    </row>
    <row r="25" spans="1:45" s="44" customFormat="1" ht="19.5" customHeight="1">
      <c r="A25" s="165" t="str">
        <f>2!A24</f>
        <v>Salto</v>
      </c>
      <c r="B25" s="166">
        <f>SUM(2!B24:2!E24)</f>
        <v>6</v>
      </c>
      <c r="C25" s="167">
        <f>SUM(2!F24:2!I24)</f>
        <v>8</v>
      </c>
      <c r="D25" s="167">
        <f>SUM(2!J24:2!M24)</f>
        <v>7</v>
      </c>
      <c r="E25" s="167">
        <f>SUM(2!N24:2!Q24)</f>
        <v>6</v>
      </c>
      <c r="F25" s="167">
        <f>SUM(2!R24:2!U24)</f>
        <v>6</v>
      </c>
      <c r="G25" s="167">
        <f>SUM(2!V24:2!Y24)</f>
        <v>5</v>
      </c>
      <c r="H25" s="167">
        <f>SUM(2!Z24:2!AC24)</f>
        <v>0</v>
      </c>
      <c r="I25" s="166">
        <f>SUM(2!B56:2!E56)</f>
        <v>8</v>
      </c>
      <c r="J25" s="167">
        <f>SUM(2!F56:2!I56)</f>
        <v>7</v>
      </c>
      <c r="K25" s="167">
        <f>SUM(2!J56:2!M56)</f>
        <v>6</v>
      </c>
      <c r="L25" s="167">
        <f>SUM(2!N56:2!Q56)</f>
        <v>6</v>
      </c>
      <c r="M25" s="167">
        <f>SUM(2!R56:2!U56)</f>
        <v>8</v>
      </c>
      <c r="N25" s="167">
        <f>SUM(2!V56:2!Y56)</f>
        <v>6</v>
      </c>
      <c r="O25" s="167">
        <f>SUM(2!Z56:2!AC56)</f>
        <v>0</v>
      </c>
      <c r="P25" s="166">
        <f>SUM(2!B88:2!E88)</f>
        <v>6</v>
      </c>
      <c r="Q25" s="167">
        <f>SUM(2!F88:2!I88)</f>
        <v>7</v>
      </c>
      <c r="R25" s="167">
        <f>SUM(2!J88:2!M88)</f>
        <v>5</v>
      </c>
      <c r="S25" s="167">
        <f>SUM(2!N88:2!Q88)</f>
        <v>7</v>
      </c>
      <c r="T25" s="167">
        <f>SUM(2!R88:2!U88)</f>
        <v>6</v>
      </c>
      <c r="U25" s="167">
        <f>SUM(2!V88:2!Y88)</f>
        <v>8</v>
      </c>
      <c r="V25" s="167">
        <f>SUM(2!Z88:2!AC88)</f>
        <v>0</v>
      </c>
      <c r="W25" s="166">
        <f>SUM(2!B120:2!E120)</f>
        <v>5</v>
      </c>
      <c r="X25" s="167">
        <f>SUM(2!F120:2!I120)</f>
        <v>7</v>
      </c>
      <c r="Y25" s="167">
        <f>SUM(2!J120:2!M120)</f>
        <v>4</v>
      </c>
      <c r="Z25" s="167">
        <f>SUM(2!N120:2!Q120)</f>
        <v>7</v>
      </c>
      <c r="AA25" s="167">
        <f>SUM(2!R120:2!U120)</f>
        <v>5</v>
      </c>
      <c r="AB25" s="167">
        <f>SUM(2!V120:2!Y120)</f>
        <v>6</v>
      </c>
      <c r="AC25" s="168">
        <f>SUM(2!Z120:2!AC120)</f>
        <v>0</v>
      </c>
      <c r="AD25" s="166">
        <f>SUM(2!B152:2!E152)</f>
        <v>6</v>
      </c>
      <c r="AE25" s="167">
        <f>SUM(2!F152:2!I152)</f>
        <v>6</v>
      </c>
      <c r="AF25" s="167">
        <f>SUM(2!J152:2!M152)</f>
        <v>5</v>
      </c>
      <c r="AG25" s="167">
        <f>SUM(2!N152:2!Q152)</f>
        <v>6</v>
      </c>
      <c r="AH25" s="167">
        <f>SUM(2!R152:2!U152)</f>
        <v>6</v>
      </c>
      <c r="AI25" s="167">
        <f>SUM(2!V152:2!Y152)</f>
        <v>5</v>
      </c>
      <c r="AJ25" s="168">
        <f>SUM(2!Z152:2!AC152)</f>
        <v>0</v>
      </c>
      <c r="AK25" s="166">
        <f>SUM(2!B184:2!E184)</f>
        <v>8</v>
      </c>
      <c r="AL25" s="167">
        <f>SUM(2!F184:2!I184)</f>
        <v>5</v>
      </c>
      <c r="AM25" s="167">
        <f>SUM(2!J184:2!M184)</f>
        <v>7</v>
      </c>
      <c r="AN25" s="167">
        <f>SUM(2!N184:2!Q184)</f>
        <v>7</v>
      </c>
      <c r="AO25" s="167">
        <f>SUM(2!R184:2!U184)</f>
        <v>6</v>
      </c>
      <c r="AP25" s="167">
        <f>SUM(2!V184:2!Y184)</f>
        <v>5</v>
      </c>
      <c r="AQ25" s="168">
        <f>SUM(2!Z184:2!AC184)</f>
        <v>0</v>
      </c>
      <c r="AR25" s="169" t="str">
        <f>2!A24</f>
        <v>Salto</v>
      </c>
      <c r="AS25" s="46"/>
    </row>
    <row r="26" spans="1:45" s="44" customFormat="1" ht="19.5" customHeight="1">
      <c r="A26" s="170" t="str">
        <f>2!A25</f>
        <v>Labyrinth</v>
      </c>
      <c r="B26" s="171">
        <f>SUM(2!B25:2!E25)</f>
        <v>4</v>
      </c>
      <c r="C26" s="172">
        <f>SUM(2!F25:2!I25)</f>
        <v>4</v>
      </c>
      <c r="D26" s="172">
        <f>SUM(2!J25:2!M25)</f>
        <v>5</v>
      </c>
      <c r="E26" s="172">
        <f>SUM(2!N25:2!Q25)</f>
        <v>8</v>
      </c>
      <c r="F26" s="172">
        <f>SUM(2!R25:2!U25)</f>
        <v>4</v>
      </c>
      <c r="G26" s="172">
        <f>SUM(2!V25:2!Y25)</f>
        <v>4</v>
      </c>
      <c r="H26" s="172">
        <f>SUM(2!Z25:2!AC25)</f>
        <v>0</v>
      </c>
      <c r="I26" s="171">
        <f>SUM(2!B57:2!E57)</f>
        <v>4</v>
      </c>
      <c r="J26" s="172">
        <f>SUM(2!F57:2!I57)</f>
        <v>4</v>
      </c>
      <c r="K26" s="172">
        <f>SUM(2!J57:2!M57)</f>
        <v>4</v>
      </c>
      <c r="L26" s="172">
        <f>SUM(2!N57:2!Q57)</f>
        <v>5</v>
      </c>
      <c r="M26" s="172">
        <f>SUM(2!R57:2!U57)</f>
        <v>5</v>
      </c>
      <c r="N26" s="172">
        <f>SUM(2!V57:2!Y57)</f>
        <v>4</v>
      </c>
      <c r="O26" s="172">
        <f>SUM(2!Z57:2!AC57)</f>
        <v>0</v>
      </c>
      <c r="P26" s="171">
        <f>SUM(2!B89:2!E89)</f>
        <v>5</v>
      </c>
      <c r="Q26" s="172">
        <f>SUM(2!F89:2!I89)</f>
        <v>6</v>
      </c>
      <c r="R26" s="172">
        <f>SUM(2!J89:2!M89)</f>
        <v>4</v>
      </c>
      <c r="S26" s="172">
        <f>SUM(2!N89:2!Q89)</f>
        <v>4</v>
      </c>
      <c r="T26" s="172">
        <f>SUM(2!R89:2!U89)</f>
        <v>4</v>
      </c>
      <c r="U26" s="172">
        <f>SUM(2!V89:2!Y89)</f>
        <v>5</v>
      </c>
      <c r="V26" s="172">
        <f>SUM(2!Z89:2!AC89)</f>
        <v>0</v>
      </c>
      <c r="W26" s="171">
        <f>SUM(2!B121:2!E121)</f>
        <v>4</v>
      </c>
      <c r="X26" s="172">
        <f>SUM(2!F121:2!I121)</f>
        <v>4</v>
      </c>
      <c r="Y26" s="172">
        <f>SUM(2!J121:2!M121)</f>
        <v>6</v>
      </c>
      <c r="Z26" s="172">
        <f>SUM(2!N121:2!Q121)</f>
        <v>5</v>
      </c>
      <c r="AA26" s="172">
        <f>SUM(2!R121:2!U121)</f>
        <v>6</v>
      </c>
      <c r="AB26" s="172">
        <f>SUM(2!V121:2!Y121)</f>
        <v>4</v>
      </c>
      <c r="AC26" s="173">
        <f>SUM(2!Z121:2!AC121)</f>
        <v>0</v>
      </c>
      <c r="AD26" s="171">
        <f>SUM(2!B153:2!E153)</f>
        <v>6</v>
      </c>
      <c r="AE26" s="172">
        <f>SUM(2!F153:2!I153)</f>
        <v>8</v>
      </c>
      <c r="AF26" s="172">
        <f>SUM(2!J153:2!M153)</f>
        <v>5</v>
      </c>
      <c r="AG26" s="172">
        <f>SUM(2!N153:2!Q153)</f>
        <v>5</v>
      </c>
      <c r="AH26" s="172">
        <f>SUM(2!R153:2!U153)</f>
        <v>5</v>
      </c>
      <c r="AI26" s="172">
        <f>SUM(2!V153:2!Y153)</f>
        <v>7</v>
      </c>
      <c r="AJ26" s="173">
        <f>SUM(2!Z153:2!AC153)</f>
        <v>0</v>
      </c>
      <c r="AK26" s="171">
        <f>SUM(2!B185:2!E185)</f>
        <v>10</v>
      </c>
      <c r="AL26" s="172">
        <f>SUM(2!F185:2!I185)</f>
        <v>6</v>
      </c>
      <c r="AM26" s="172">
        <f>SUM(2!J185:2!M185)</f>
        <v>11</v>
      </c>
      <c r="AN26" s="172">
        <f>SUM(2!N185:2!Q185)</f>
        <v>4</v>
      </c>
      <c r="AO26" s="172">
        <f>SUM(2!R185:2!U185)</f>
        <v>4</v>
      </c>
      <c r="AP26" s="172">
        <f>SUM(2!V185:2!Y185)</f>
        <v>4</v>
      </c>
      <c r="AQ26" s="173">
        <f>SUM(2!Z185:2!AC185)</f>
        <v>0</v>
      </c>
      <c r="AR26" s="174" t="str">
        <f>2!A25</f>
        <v>Labyrinth</v>
      </c>
      <c r="AS26" s="46"/>
    </row>
    <row r="27" spans="1:45" s="44" customFormat="1" ht="19.5" customHeight="1">
      <c r="A27" s="91"/>
      <c r="B27" s="92">
        <f aca="true" t="shared" si="0" ref="B27:V27">SUM(B9:B26)</f>
        <v>93</v>
      </c>
      <c r="C27" s="93">
        <f t="shared" si="0"/>
        <v>104</v>
      </c>
      <c r="D27" s="93">
        <f t="shared" si="0"/>
        <v>96</v>
      </c>
      <c r="E27" s="93">
        <f t="shared" si="0"/>
        <v>94</v>
      </c>
      <c r="F27" s="93">
        <f t="shared" si="0"/>
        <v>91</v>
      </c>
      <c r="G27" s="93">
        <f t="shared" si="0"/>
        <v>88</v>
      </c>
      <c r="H27" s="93">
        <f t="shared" si="0"/>
        <v>0</v>
      </c>
      <c r="I27" s="92">
        <f t="shared" si="0"/>
        <v>102</v>
      </c>
      <c r="J27" s="93">
        <f t="shared" si="0"/>
        <v>96</v>
      </c>
      <c r="K27" s="93">
        <f t="shared" si="0"/>
        <v>91</v>
      </c>
      <c r="L27" s="93">
        <f t="shared" si="0"/>
        <v>102</v>
      </c>
      <c r="M27" s="93">
        <f t="shared" si="0"/>
        <v>94</v>
      </c>
      <c r="N27" s="93">
        <f t="shared" si="0"/>
        <v>84</v>
      </c>
      <c r="O27" s="93">
        <f t="shared" si="0"/>
        <v>0</v>
      </c>
      <c r="P27" s="92">
        <f t="shared" si="0"/>
        <v>96</v>
      </c>
      <c r="Q27" s="93">
        <f t="shared" si="0"/>
        <v>108</v>
      </c>
      <c r="R27" s="93">
        <f t="shared" si="0"/>
        <v>98</v>
      </c>
      <c r="S27" s="93">
        <f t="shared" si="0"/>
        <v>92</v>
      </c>
      <c r="T27" s="93">
        <f t="shared" si="0"/>
        <v>98</v>
      </c>
      <c r="U27" s="93">
        <f t="shared" si="0"/>
        <v>101</v>
      </c>
      <c r="V27" s="93">
        <f t="shared" si="0"/>
        <v>0</v>
      </c>
      <c r="W27" s="92">
        <f aca="true" t="shared" si="1" ref="W27:AJ27">SUM(W9:W26)</f>
        <v>99</v>
      </c>
      <c r="X27" s="93">
        <f t="shared" si="1"/>
        <v>99</v>
      </c>
      <c r="Y27" s="93">
        <f t="shared" si="1"/>
        <v>100</v>
      </c>
      <c r="Z27" s="93">
        <f t="shared" si="1"/>
        <v>103</v>
      </c>
      <c r="AA27" s="93">
        <f t="shared" si="1"/>
        <v>96</v>
      </c>
      <c r="AB27" s="93">
        <f t="shared" si="1"/>
        <v>100</v>
      </c>
      <c r="AC27" s="93">
        <f t="shared" si="1"/>
        <v>0</v>
      </c>
      <c r="AD27" s="92">
        <f t="shared" si="1"/>
        <v>94</v>
      </c>
      <c r="AE27" s="93">
        <f t="shared" si="1"/>
        <v>102</v>
      </c>
      <c r="AF27" s="93">
        <f t="shared" si="1"/>
        <v>118</v>
      </c>
      <c r="AG27" s="93">
        <f t="shared" si="1"/>
        <v>99</v>
      </c>
      <c r="AH27" s="93">
        <f t="shared" si="1"/>
        <v>93</v>
      </c>
      <c r="AI27" s="93">
        <f t="shared" si="1"/>
        <v>97</v>
      </c>
      <c r="AJ27" s="93">
        <f t="shared" si="1"/>
        <v>0</v>
      </c>
      <c r="AK27" s="92">
        <f aca="true" t="shared" si="2" ref="AK27:AQ27">SUM(AK9:AK26)</f>
        <v>106</v>
      </c>
      <c r="AL27" s="93">
        <f t="shared" si="2"/>
        <v>93</v>
      </c>
      <c r="AM27" s="93">
        <f t="shared" si="2"/>
        <v>110</v>
      </c>
      <c r="AN27" s="93">
        <f t="shared" si="2"/>
        <v>108</v>
      </c>
      <c r="AO27" s="93">
        <f t="shared" si="2"/>
        <v>102</v>
      </c>
      <c r="AP27" s="93">
        <f t="shared" si="2"/>
        <v>94</v>
      </c>
      <c r="AQ27" s="93">
        <f t="shared" si="2"/>
        <v>0</v>
      </c>
      <c r="AR27" s="94"/>
      <c r="AS27" s="46"/>
    </row>
    <row r="28" spans="1:45" s="44" customFormat="1" ht="19.5" customHeight="1">
      <c r="A28" s="95"/>
      <c r="B28" s="96">
        <f>SUM(B27:H27)</f>
        <v>566</v>
      </c>
      <c r="C28" s="97"/>
      <c r="D28" s="97"/>
      <c r="E28" s="97"/>
      <c r="F28" s="97"/>
      <c r="G28" s="97"/>
      <c r="H28" s="115"/>
      <c r="I28" s="96">
        <f>SUM(I27:O27)</f>
        <v>569</v>
      </c>
      <c r="J28" s="97"/>
      <c r="K28" s="97"/>
      <c r="L28" s="97"/>
      <c r="M28" s="97"/>
      <c r="N28" s="97"/>
      <c r="O28" s="115"/>
      <c r="P28" s="98">
        <f>SUM(P27:V27)</f>
        <v>593</v>
      </c>
      <c r="Q28" s="99"/>
      <c r="R28" s="99"/>
      <c r="S28" s="99"/>
      <c r="T28" s="99"/>
      <c r="U28" s="97"/>
      <c r="V28" s="116"/>
      <c r="W28" s="96">
        <f>SUM(W27:AC27)</f>
        <v>597</v>
      </c>
      <c r="X28" s="97"/>
      <c r="Y28" s="97"/>
      <c r="Z28" s="97"/>
      <c r="AA28" s="97"/>
      <c r="AB28" s="97"/>
      <c r="AC28" s="115"/>
      <c r="AD28" s="96">
        <f>SUM(AD27:AJ27)</f>
        <v>603</v>
      </c>
      <c r="AE28" s="97"/>
      <c r="AF28" s="97"/>
      <c r="AG28" s="97"/>
      <c r="AH28" s="97"/>
      <c r="AI28" s="97"/>
      <c r="AJ28" s="115"/>
      <c r="AK28" s="96">
        <f>SUM(AK27:AQ27)</f>
        <v>613</v>
      </c>
      <c r="AL28" s="97"/>
      <c r="AM28" s="97"/>
      <c r="AN28" s="97"/>
      <c r="AO28" s="97"/>
      <c r="AP28" s="97"/>
      <c r="AQ28" s="118"/>
      <c r="AR28" s="95"/>
      <c r="AS28" s="46"/>
    </row>
    <row r="29" spans="1:45" ht="9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</sheetData>
  <sheetProtection/>
  <printOptions horizontalCentered="1"/>
  <pageMargins left="0.3937007874015748" right="0.3937007874015748" top="0.984251968503937" bottom="0" header="0.5118110236220472" footer="0.5118110236220472"/>
  <pageSetup fitToHeight="1" fitToWidth="1"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P99"/>
  <sheetViews>
    <sheetView showGridLines="0" zoomScalePageLayoutView="0" workbookViewId="0" topLeftCell="A43">
      <selection activeCell="S19" sqref="S19"/>
    </sheetView>
  </sheetViews>
  <sheetFormatPr defaultColWidth="11.421875" defaultRowHeight="12.75"/>
  <cols>
    <col min="1" max="1" width="3.57421875" style="31" bestFit="1" customWidth="1"/>
    <col min="2" max="2" width="20.00390625" style="31" customWidth="1"/>
    <col min="3" max="3" width="22.140625" style="31" customWidth="1"/>
    <col min="4" max="4" width="5.7109375" style="222" customWidth="1"/>
    <col min="5" max="5" width="11.8515625" style="222" customWidth="1"/>
    <col min="6" max="9" width="3.7109375" style="222" customWidth="1"/>
    <col min="10" max="10" width="5.7109375" style="31" customWidth="1"/>
    <col min="11" max="11" width="9.00390625" style="31" customWidth="1"/>
    <col min="12" max="12" width="1.7109375" style="31" customWidth="1"/>
    <col min="13" max="13" width="3.00390625" style="31" bestFit="1" customWidth="1"/>
    <col min="14" max="14" width="1.7109375" style="31" customWidth="1"/>
    <col min="15" max="15" width="3.00390625" style="31" customWidth="1"/>
    <col min="16" max="16" width="1.7109375" style="31" customWidth="1"/>
    <col min="17" max="16384" width="11.421875" style="31" customWidth="1"/>
  </cols>
  <sheetData>
    <row r="1" spans="1:16" ht="19.5" customHeight="1">
      <c r="A1" s="503" t="str">
        <f>1!A1</f>
        <v>Ergebnisliste NBV-Liga Staffel 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</row>
    <row r="2" spans="1:16" ht="19.5" customHeight="1">
      <c r="A2" s="503" t="str">
        <f>1!A2</f>
        <v>5. Spieltag - 2.06.2013  in Büttgen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6" ht="19.5" customHeight="1">
      <c r="A3" s="504" t="str">
        <f>1!A3</f>
        <v>Abteilung 2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ht="19.5" customHeight="1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</row>
    <row r="5" spans="1:16" ht="19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03"/>
      <c r="N5" s="103"/>
      <c r="O5" s="103"/>
      <c r="P5" s="103"/>
    </row>
    <row r="6" spans="1:16" ht="12.75" customHeight="1">
      <c r="A6" s="229"/>
      <c r="B6" s="225" t="s">
        <v>28</v>
      </c>
      <c r="C6" s="225" t="s">
        <v>25</v>
      </c>
      <c r="D6" s="224" t="s">
        <v>89</v>
      </c>
      <c r="E6" s="224" t="s">
        <v>90</v>
      </c>
      <c r="F6" s="224" t="s">
        <v>91</v>
      </c>
      <c r="G6" s="224" t="s">
        <v>92</v>
      </c>
      <c r="H6" s="224" t="s">
        <v>93</v>
      </c>
      <c r="I6" s="224" t="s">
        <v>94</v>
      </c>
      <c r="J6" s="230" t="s">
        <v>95</v>
      </c>
      <c r="K6" s="230" t="s">
        <v>0</v>
      </c>
      <c r="L6" s="225"/>
      <c r="M6" s="231"/>
      <c r="N6" s="232" t="s">
        <v>96</v>
      </c>
      <c r="O6" s="231"/>
      <c r="P6" s="231"/>
    </row>
    <row r="7" spans="1:16" ht="6" customHeight="1">
      <c r="A7" s="182"/>
      <c r="B7" s="183"/>
      <c r="C7" s="183"/>
      <c r="D7" s="297"/>
      <c r="E7" s="297"/>
      <c r="F7" s="297"/>
      <c r="G7" s="297"/>
      <c r="H7" s="297"/>
      <c r="I7" s="297"/>
      <c r="J7" s="183"/>
      <c r="K7" s="183"/>
      <c r="L7" s="183"/>
      <c r="M7" s="184"/>
      <c r="N7" s="121"/>
      <c r="O7" s="184"/>
      <c r="P7" s="184"/>
    </row>
    <row r="8" spans="1:16" s="44" customFormat="1" ht="14.25" customHeight="1">
      <c r="A8" s="185" t="s">
        <v>14</v>
      </c>
      <c r="B8" s="186" t="str">
        <f>IF(2!Y34,2!V37,"")</f>
        <v>Grapengeter, Gerno</v>
      </c>
      <c r="C8" s="186" t="str">
        <f>IF(2!Y34,2!V39,"")</f>
        <v>BGV Bergisch Land</v>
      </c>
      <c r="D8" s="187" t="str">
        <f>IF(2!Y34,2!V38,"")</f>
        <v>Sm 1</v>
      </c>
      <c r="E8" s="187">
        <f>IF(2!Y34,2!V36,"")</f>
        <v>45502</v>
      </c>
      <c r="F8" s="187">
        <f>IF(2!$Y$34,2!V58,"")</f>
        <v>22</v>
      </c>
      <c r="G8" s="187">
        <f>IF(2!$Y$34,2!W58,"")</f>
        <v>21</v>
      </c>
      <c r="H8" s="187">
        <f>IF(2!$Y$34,2!X58,"")</f>
        <v>21</v>
      </c>
      <c r="I8" s="187">
        <f>IF(2!$Y$34,2!Y58,"")</f>
        <v>20</v>
      </c>
      <c r="J8" s="188">
        <f>IF(2!Y34,SUM(F8:I8),"")</f>
        <v>84</v>
      </c>
      <c r="K8" s="189">
        <f>IF(2!Y34,J8/'Info Turnier'!B2,"")</f>
        <v>21</v>
      </c>
      <c r="L8" s="189"/>
      <c r="M8" s="186">
        <f>IF(2!Y34,(LARGE(F8:I8,1)-SMALL(F8:I8,1)),"")</f>
        <v>2</v>
      </c>
      <c r="N8" s="190" t="str">
        <f>IF(2!Y34,"/","")</f>
        <v>/</v>
      </c>
      <c r="O8" s="191">
        <f>IF(2!Y34,(LARGE(F8:I8,2)-SMALL(F8:I8,2)),"")</f>
        <v>0</v>
      </c>
      <c r="P8" s="186"/>
    </row>
    <row r="9" spans="1:16" s="44" customFormat="1" ht="14.25" customHeight="1">
      <c r="A9" s="192" t="s">
        <v>16</v>
      </c>
      <c r="B9" s="193" t="str">
        <f>IF(2!Y2,2!V5,"")</f>
        <v>Krumm, Kai</v>
      </c>
      <c r="C9" s="193" t="str">
        <f>IF(2!Y2,2!V7,"")</f>
        <v>HMC Büttgen</v>
      </c>
      <c r="D9" s="194" t="str">
        <f>IF(2!Y2,2!V6,"")</f>
        <v>H</v>
      </c>
      <c r="E9" s="194">
        <f>IF(2!Y2,2!V4,"")</f>
        <v>36856</v>
      </c>
      <c r="F9" s="194">
        <f>IF(2!$Y$2,2!V26,"")</f>
        <v>21</v>
      </c>
      <c r="G9" s="194">
        <f>IF(2!$Y$2,2!W26,"")</f>
        <v>21</v>
      </c>
      <c r="H9" s="194">
        <f>IF(2!$Y$2,2!X26,"")</f>
        <v>22</v>
      </c>
      <c r="I9" s="194">
        <f>IF(2!$Y$2,2!Y26,"")</f>
        <v>24</v>
      </c>
      <c r="J9" s="195">
        <f>IF(2!Y2,SUM(F9:I9),"")</f>
        <v>88</v>
      </c>
      <c r="K9" s="196">
        <f>IF(2!Y2,J9/'Info Turnier'!B2,"")</f>
        <v>22</v>
      </c>
      <c r="L9" s="196"/>
      <c r="M9" s="193">
        <f>IF(2!Y2,(LARGE(F9:I9,1)-SMALL(F9:I9,1)),"")</f>
        <v>3</v>
      </c>
      <c r="N9" s="197" t="str">
        <f>IF(2!Y2,"/","")</f>
        <v>/</v>
      </c>
      <c r="O9" s="198">
        <f>IF(2!Y2,(LARGE(F9:I9,2)-SMALL(F9:I9,2)),"")</f>
        <v>1</v>
      </c>
      <c r="P9" s="193"/>
    </row>
    <row r="10" spans="1:16" s="44" customFormat="1" ht="14.25" customHeight="1">
      <c r="A10" s="192" t="s">
        <v>17</v>
      </c>
      <c r="B10" s="193" t="str">
        <f>IF(2!M34,2!J37,"")</f>
        <v>Eilert, Norbert</v>
      </c>
      <c r="C10" s="193" t="str">
        <f>IF(2!M34,2!J39,"")</f>
        <v>BGV Bergisch Land</v>
      </c>
      <c r="D10" s="194" t="str">
        <f>IF(2!M34,2!J38,"")</f>
        <v>Sm 2</v>
      </c>
      <c r="E10" s="194">
        <f>IF(2!M34,2!J36,"")</f>
        <v>49368</v>
      </c>
      <c r="F10" s="194">
        <f>IF(2!$M$34,2!J58,"")</f>
        <v>24</v>
      </c>
      <c r="G10" s="194">
        <f>IF(2!$M$34,2!K58,"")</f>
        <v>23</v>
      </c>
      <c r="H10" s="194">
        <f>IF(2!$M$34,2!L58,"")</f>
        <v>21</v>
      </c>
      <c r="I10" s="194">
        <f>IF(2!$M$34,2!M58,"")</f>
        <v>23</v>
      </c>
      <c r="J10" s="195">
        <f>IF(2!M34,SUM(F10:I10),"")</f>
        <v>91</v>
      </c>
      <c r="K10" s="196">
        <f>IF(2!M34,J10/'Info Turnier'!B2,"")</f>
        <v>22.75</v>
      </c>
      <c r="L10" s="196"/>
      <c r="M10" s="193">
        <f>IF(2!M34,(LARGE(F10:I10,1)-SMALL(F10:I10,1)),"")</f>
        <v>3</v>
      </c>
      <c r="N10" s="197" t="str">
        <f>IF(2!M34,"/","")</f>
        <v>/</v>
      </c>
      <c r="O10" s="198">
        <f>IF(2!M34,(LARGE(F10:I10,2)-SMALL(F10:I10,2)),"")</f>
        <v>0</v>
      </c>
      <c r="P10" s="193"/>
    </row>
    <row r="11" spans="1:16" s="44" customFormat="1" ht="14.25" customHeight="1">
      <c r="A11" s="192" t="s">
        <v>18</v>
      </c>
      <c r="B11" s="193" t="str">
        <f>IF(2!U2,2!R5,"")</f>
        <v>Becker, Gerd</v>
      </c>
      <c r="C11" s="193" t="str">
        <f>IF(2!U2,2!R7,"")</f>
        <v>HMC Büttgen</v>
      </c>
      <c r="D11" s="194" t="str">
        <f>IF(2!U2,2!R6,"")</f>
        <v>Sm1</v>
      </c>
      <c r="E11" s="194">
        <f>IF(2!U2,2!R4,"")</f>
        <v>23924</v>
      </c>
      <c r="F11" s="194">
        <f>IF(2!$U$2,2!R26,"")</f>
        <v>23</v>
      </c>
      <c r="G11" s="194">
        <f>IF(2!$U$2,2!S26,"")</f>
        <v>22</v>
      </c>
      <c r="H11" s="194">
        <f>IF(2!$U$2,2!T26,"")</f>
        <v>26</v>
      </c>
      <c r="I11" s="194">
        <f>IF(2!$U$2,2!U26,"")</f>
        <v>20</v>
      </c>
      <c r="J11" s="195">
        <f>IF(2!U2,SUM(F11:I11),"")</f>
        <v>91</v>
      </c>
      <c r="K11" s="196">
        <f>IF(2!U2,J11/'Info Turnier'!B2,"")</f>
        <v>22.75</v>
      </c>
      <c r="L11" s="196"/>
      <c r="M11" s="193">
        <f>IF(2!U2,(LARGE(F11:I11,1)-SMALL(F11:I11,1)),"")</f>
        <v>6</v>
      </c>
      <c r="N11" s="197" t="str">
        <f>IF(2!U2,"/","")</f>
        <v>/</v>
      </c>
      <c r="O11" s="198">
        <f>IF(2!U2,(LARGE(F11:I11,2)-SMALL(F11:I11,2)),"")</f>
        <v>1</v>
      </c>
      <c r="P11" s="193"/>
    </row>
    <row r="12" spans="1:16" s="44" customFormat="1" ht="14.25" customHeight="1">
      <c r="A12" s="192" t="s">
        <v>19</v>
      </c>
      <c r="B12" s="193" t="str">
        <f>IF(2!Q66,2!N69,"")</f>
        <v>Bublitz, Wolf</v>
      </c>
      <c r="C12" s="193" t="str">
        <f>IF(2!Q66,2!N71,"")</f>
        <v>BGSC Bochum</v>
      </c>
      <c r="D12" s="194" t="str">
        <f>IF(2!Q66,2!N70,"")</f>
        <v>H</v>
      </c>
      <c r="E12" s="194">
        <f>IF(2!Q66,2!N68,"")</f>
        <v>34566</v>
      </c>
      <c r="F12" s="194">
        <f>IF(2!$Q$66,2!N90,"")</f>
        <v>22</v>
      </c>
      <c r="G12" s="194">
        <f>IF(2!$Q$66,2!O90,"")</f>
        <v>21</v>
      </c>
      <c r="H12" s="194">
        <f>IF(2!$Q$66,2!P90,"")</f>
        <v>24</v>
      </c>
      <c r="I12" s="194">
        <f>IF(2!$Q$66,2!Q90,"")</f>
        <v>25</v>
      </c>
      <c r="J12" s="195">
        <f>IF(2!Q66,SUM(F12:I12),"")</f>
        <v>92</v>
      </c>
      <c r="K12" s="196">
        <f>IF(2!Q66,J12/'Info Turnier'!B2,"")</f>
        <v>23</v>
      </c>
      <c r="L12" s="196"/>
      <c r="M12" s="193">
        <f>IF(2!Q66,(LARGE(F12:I12,1)-SMALL(F12:I12,1)),"")</f>
        <v>4</v>
      </c>
      <c r="N12" s="197" t="str">
        <f>IF(2!Q66,"/","")</f>
        <v>/</v>
      </c>
      <c r="O12" s="198">
        <f>IF(2!Q66,(LARGE(F12:I12,2)-SMALL(F12:I12,2)),"")</f>
        <v>2</v>
      </c>
      <c r="P12" s="193"/>
    </row>
    <row r="13" spans="1:16" s="44" customFormat="1" ht="14.25" customHeight="1">
      <c r="A13" s="192" t="s">
        <v>20</v>
      </c>
      <c r="B13" s="193" t="str">
        <f>IF(2!E2,2!B5,"")</f>
        <v>Schöbel, Manfred</v>
      </c>
      <c r="C13" s="193" t="str">
        <f>IF(2!E2,2!B7,"")</f>
        <v>HMC Büttgen</v>
      </c>
      <c r="D13" s="194" t="str">
        <f>IF(2!E2,2!B6,"")</f>
        <v>Sm1</v>
      </c>
      <c r="E13" s="194">
        <f>IF(2!E2,2!B4,"")</f>
        <v>37048</v>
      </c>
      <c r="F13" s="194">
        <f>IF(2!$E$2,2!B26,"")</f>
        <v>22</v>
      </c>
      <c r="G13" s="194">
        <f>IF(2!$E$2,2!C26,"")</f>
        <v>26</v>
      </c>
      <c r="H13" s="194">
        <f>IF(2!$E$2,2!D26,"")</f>
        <v>22</v>
      </c>
      <c r="I13" s="194">
        <f>IF(2!$E$2,2!E26,"")</f>
        <v>23</v>
      </c>
      <c r="J13" s="195">
        <f>IF(2!E2,SUM(F13:I13),"")</f>
        <v>93</v>
      </c>
      <c r="K13" s="196">
        <f>IF(2!E2,J13/'Info Turnier'!B2,"")</f>
        <v>23.25</v>
      </c>
      <c r="L13" s="196"/>
      <c r="M13" s="193">
        <f>IF(2!E2,(LARGE(F13:I13,1)-SMALL(F13:I13,1)),"")</f>
        <v>4</v>
      </c>
      <c r="N13" s="197" t="str">
        <f>IF(2!E2,"/","")</f>
        <v>/</v>
      </c>
      <c r="O13" s="198">
        <f>IF(2!E2,(LARGE(F13:I13,2)-SMALL(F13:I13,2)),"")</f>
        <v>1</v>
      </c>
      <c r="P13" s="193"/>
    </row>
    <row r="14" spans="1:16" s="44" customFormat="1" ht="14.25" customHeight="1">
      <c r="A14" s="192" t="s">
        <v>42</v>
      </c>
      <c r="B14" s="193" t="str">
        <f>IF(2!I162,2!F165,"")</f>
        <v>Adam, Herbert</v>
      </c>
      <c r="C14" s="193" t="str">
        <f>IF(2!I162,2!F167,"")</f>
        <v>MSK Neheim-Hüsten</v>
      </c>
      <c r="D14" s="194" t="str">
        <f>IF(2!I162,2!F166,"")</f>
        <v>Sm2</v>
      </c>
      <c r="E14" s="194">
        <f>IF(2!I162,2!F164,"")</f>
        <v>36366</v>
      </c>
      <c r="F14" s="194">
        <f>IF(2!$I$162,2!F186,"")</f>
        <v>22</v>
      </c>
      <c r="G14" s="194">
        <f>IF(2!$I$162,2!G186,"")</f>
        <v>21</v>
      </c>
      <c r="H14" s="194">
        <f>IF(2!$I$162,2!H186,"")</f>
        <v>25</v>
      </c>
      <c r="I14" s="194">
        <f>IF(2!$I$162,2!I186,"")</f>
        <v>25</v>
      </c>
      <c r="J14" s="195">
        <f>IF(2!I162,SUM(F14:I14),"")</f>
        <v>93</v>
      </c>
      <c r="K14" s="196">
        <f>IF(2!I162,J14/'Info Turnier'!B2,"")</f>
        <v>23.25</v>
      </c>
      <c r="L14" s="196"/>
      <c r="M14" s="193">
        <f>IF(2!I162,(LARGE(F14:I14,1)-SMALL(F14:I14,1)),"")</f>
        <v>4</v>
      </c>
      <c r="N14" s="197" t="str">
        <f>IF(2!I162,"/","")</f>
        <v>/</v>
      </c>
      <c r="O14" s="198">
        <f>IF(2!I162,(LARGE(F14:I14,2)-SMALL(F14:I14,2)),"")</f>
        <v>3</v>
      </c>
      <c r="P14" s="193"/>
    </row>
    <row r="15" spans="1:16" s="44" customFormat="1" ht="14.25" customHeight="1">
      <c r="A15" s="192" t="s">
        <v>21</v>
      </c>
      <c r="B15" s="193" t="str">
        <f>IF(2!U130,2!R133,"")</f>
        <v>Ebert, Alfred</v>
      </c>
      <c r="C15" s="193" t="str">
        <f>IF(2!U130,2!R135,"")</f>
        <v>BGS Hardenberg Pötter</v>
      </c>
      <c r="D15" s="194" t="str">
        <f>IF(2!U130,2!R134,"")</f>
        <v>Sm1</v>
      </c>
      <c r="E15" s="194">
        <f>IF(2!U130,2!R132,"")</f>
        <v>45272</v>
      </c>
      <c r="F15" s="194">
        <f>IF(2!$U$130,2!R154,"")</f>
        <v>25</v>
      </c>
      <c r="G15" s="194">
        <f>IF(2!$U$130,2!S154,"")</f>
        <v>24</v>
      </c>
      <c r="H15" s="194">
        <f>IF(2!$U$130,2!T154,"")</f>
        <v>24</v>
      </c>
      <c r="I15" s="194">
        <f>IF(2!$U$130,2!U154,"")</f>
        <v>20</v>
      </c>
      <c r="J15" s="195">
        <f>IF(2!U130,SUM(F15:I15),"")</f>
        <v>93</v>
      </c>
      <c r="K15" s="196">
        <f>IF(2!U130,J15/'Info Turnier'!B2,"")</f>
        <v>23.25</v>
      </c>
      <c r="L15" s="196"/>
      <c r="M15" s="193">
        <f>IF(2!U130,(LARGE(F15:I15,1)-SMALL(F15:I15,1)),"")</f>
        <v>5</v>
      </c>
      <c r="N15" s="197" t="str">
        <f>IF(2!U130,"/","")</f>
        <v>/</v>
      </c>
      <c r="O15" s="198">
        <f>IF(2!U130,(LARGE(F15:I15,2)-SMALL(F15:I15,2)),"")</f>
        <v>0</v>
      </c>
      <c r="P15" s="193"/>
    </row>
    <row r="16" spans="1:16" s="44" customFormat="1" ht="14.25" customHeight="1">
      <c r="A16" s="192" t="s">
        <v>43</v>
      </c>
      <c r="B16" s="193" t="str">
        <f>IF(2!Y162,2!V165,"")</f>
        <v>Reese, Andreas</v>
      </c>
      <c r="C16" s="193" t="str">
        <f>IF(2!Y162,2!V167,"")</f>
        <v>MSK Neheim-Hüsten</v>
      </c>
      <c r="D16" s="194" t="str">
        <f>IF(2!Y162,2!V166,"")</f>
        <v>Sm1</v>
      </c>
      <c r="E16" s="194">
        <f>IF(2!Y162,2!V164,"")</f>
        <v>50224</v>
      </c>
      <c r="F16" s="194">
        <f>IF(2!$Y$162,2!V186,"")</f>
        <v>24</v>
      </c>
      <c r="G16" s="194">
        <f>IF(2!$Y$162,2!W186,"")</f>
        <v>24</v>
      </c>
      <c r="H16" s="194">
        <f>IF(2!$Y$162,2!X186,"")</f>
        <v>24</v>
      </c>
      <c r="I16" s="194">
        <f>IF(2!$Y$162,2!Y186,"")</f>
        <v>22</v>
      </c>
      <c r="J16" s="195">
        <f>IF(2!Y162,SUM(F16:I16),"")</f>
        <v>94</v>
      </c>
      <c r="K16" s="196">
        <f>IF(2!Y162,J16/'Info Turnier'!B2,"")</f>
        <v>23.5</v>
      </c>
      <c r="L16" s="196"/>
      <c r="M16" s="193">
        <f>IF(2!Y162,(LARGE(F16:I16,1)-SMALL(F16:I16,1)),"")</f>
        <v>2</v>
      </c>
      <c r="N16" s="197" t="str">
        <f>IF(2!Y162,"/","")</f>
        <v>/</v>
      </c>
      <c r="O16" s="198">
        <f>IF(2!Y162,(LARGE(F16:I16,2)-SMALL(F16:I16,2)),"")</f>
        <v>0</v>
      </c>
      <c r="P16" s="193"/>
    </row>
    <row r="17" spans="1:16" s="44" customFormat="1" ht="14.25" customHeight="1">
      <c r="A17" s="192" t="s">
        <v>44</v>
      </c>
      <c r="B17" s="193" t="str">
        <f>IF(2!Q2,2!N5,"")</f>
        <v>Haubeil, Reinhard</v>
      </c>
      <c r="C17" s="193" t="str">
        <f>IF(2!Q2,2!N7,"")</f>
        <v>HMC Büttgen</v>
      </c>
      <c r="D17" s="194" t="str">
        <f>IF(2!Q2,2!N6,"")</f>
        <v>Sm2</v>
      </c>
      <c r="E17" s="194">
        <f>IF(2!Q2,2!N4,"")</f>
        <v>47485</v>
      </c>
      <c r="F17" s="194">
        <f>IF(2!$Q$2,2!N26,"")</f>
        <v>23</v>
      </c>
      <c r="G17" s="194">
        <f>IF(2!$Q$2,2!O26,"")</f>
        <v>23</v>
      </c>
      <c r="H17" s="194">
        <f>IF(2!$Q$2,2!P26,"")</f>
        <v>23</v>
      </c>
      <c r="I17" s="194">
        <f>IF(2!$Q$2,2!Q26,"")</f>
        <v>25</v>
      </c>
      <c r="J17" s="195">
        <f>IF(2!Q2,SUM(F17:I17),"")</f>
        <v>94</v>
      </c>
      <c r="K17" s="196">
        <f>IF(2!Q2,J17/'Info Turnier'!B2,"")</f>
        <v>23.5</v>
      </c>
      <c r="L17" s="196"/>
      <c r="M17" s="193">
        <f>IF(2!Q2,(LARGE(F17:I17,1)-SMALL(F17:I17,1)),"")</f>
        <v>2</v>
      </c>
      <c r="N17" s="197" t="str">
        <f>IF(2!Q2,"/","")</f>
        <v>/</v>
      </c>
      <c r="O17" s="198">
        <f>IF(2!Q2,(LARGE(F17:I17,2)-SMALL(F17:I17,2)),"")</f>
        <v>0</v>
      </c>
      <c r="P17" s="193"/>
    </row>
    <row r="18" spans="1:16" s="44" customFormat="1" ht="14.25" customHeight="1">
      <c r="A18" s="192" t="s">
        <v>45</v>
      </c>
      <c r="B18" s="193" t="str">
        <f>IF(2!U34,2!R37,"")</f>
        <v>Dochat, Tobias</v>
      </c>
      <c r="C18" s="193" t="str">
        <f>IF(2!U34,2!R39,"")</f>
        <v>BGV Bergisch Land</v>
      </c>
      <c r="D18" s="194" t="str">
        <f>IF(2!U34,2!R38,"")</f>
        <v>H</v>
      </c>
      <c r="E18" s="194">
        <f>IF(2!U34,2!R36,"")</f>
        <v>51818</v>
      </c>
      <c r="F18" s="194">
        <f>IF(2!$U$34,2!R58,"")</f>
        <v>23</v>
      </c>
      <c r="G18" s="194">
        <f>IF(2!$U$34,2!S58,"")</f>
        <v>23</v>
      </c>
      <c r="H18" s="194">
        <f>IF(2!$U$34,2!T58,"")</f>
        <v>22</v>
      </c>
      <c r="I18" s="194">
        <f>IF(2!$U$34,2!U58,"")</f>
        <v>26</v>
      </c>
      <c r="J18" s="195">
        <f>IF(2!U34,SUM(F18:I18),"")</f>
        <v>94</v>
      </c>
      <c r="K18" s="196">
        <f>IF(2!U34,J18/'Info Turnier'!B2,"")</f>
        <v>23.5</v>
      </c>
      <c r="L18" s="196"/>
      <c r="M18" s="193">
        <f>IF(2!U34,(LARGE(F18:I18,1)-SMALL(F18:I18,1)),"")</f>
        <v>4</v>
      </c>
      <c r="N18" s="197" t="str">
        <f>IF(2!U34,"/","")</f>
        <v>/</v>
      </c>
      <c r="O18" s="198">
        <f>IF(2!U34,(LARGE(F18:I18,2)-SMALL(F18:I18,2)),"")</f>
        <v>0</v>
      </c>
      <c r="P18" s="193"/>
    </row>
    <row r="19" spans="1:16" s="44" customFormat="1" ht="14.25" customHeight="1">
      <c r="A19" s="192" t="s">
        <v>46</v>
      </c>
      <c r="B19" s="193" t="str">
        <f>IF(2!E130,2!B133,"")</f>
        <v>Hoose, Wilfried</v>
      </c>
      <c r="C19" s="193" t="str">
        <f>IF(2!E130,2!B135,"")</f>
        <v>BGS Hardenberg Pötter</v>
      </c>
      <c r="D19" s="194" t="str">
        <f>IF(2!E130,2!B134,"")</f>
        <v>Sm1</v>
      </c>
      <c r="E19" s="194">
        <f>IF(2!E130,2!B132,"")</f>
        <v>40538</v>
      </c>
      <c r="F19" s="194">
        <f>IF(2!$E$130,2!B154,"")</f>
        <v>26</v>
      </c>
      <c r="G19" s="194">
        <f>IF(2!$E$130,2!C154,"")</f>
        <v>21</v>
      </c>
      <c r="H19" s="194">
        <f>IF(2!$E$130,2!D154,"")</f>
        <v>23</v>
      </c>
      <c r="I19" s="194">
        <f>IF(2!$E$130,2!E154,"")</f>
        <v>24</v>
      </c>
      <c r="J19" s="195">
        <f>IF(2!E130,SUM(F19:I19),"")</f>
        <v>94</v>
      </c>
      <c r="K19" s="196">
        <f>IF(2!E130,J19/'Info Turnier'!B2,"")</f>
        <v>23.5</v>
      </c>
      <c r="L19" s="196"/>
      <c r="M19" s="193">
        <f>IF(2!E130,(LARGE(F19:I19,1)-SMALL(F19:I19,1)),"")</f>
        <v>5</v>
      </c>
      <c r="N19" s="197" t="str">
        <f>IF(2!E130,"/","")</f>
        <v>/</v>
      </c>
      <c r="O19" s="198">
        <f>IF(2!E130,(LARGE(F19:I19,2)-SMALL(F19:I19,2)),"")</f>
        <v>1</v>
      </c>
      <c r="P19" s="193"/>
    </row>
    <row r="20" spans="1:16" s="44" customFormat="1" ht="14.25" customHeight="1">
      <c r="A20" s="192" t="s">
        <v>47</v>
      </c>
      <c r="B20" s="193" t="str">
        <f>IF(2!E66,2!B69,"")</f>
        <v>Nebe, Dirk</v>
      </c>
      <c r="C20" s="193" t="str">
        <f>IF(2!E66,2!B71,"")</f>
        <v>BGSC Bochum</v>
      </c>
      <c r="D20" s="194" t="str">
        <f>IF(2!E66,2!B70,"")</f>
        <v>H</v>
      </c>
      <c r="E20" s="194">
        <f>IF(2!E66,2!B68,"")</f>
        <v>45049</v>
      </c>
      <c r="F20" s="194">
        <f>IF(2!$E$66,2!B90,"")</f>
        <v>24</v>
      </c>
      <c r="G20" s="194">
        <f>IF(2!$E$66,2!C90,"")</f>
        <v>25</v>
      </c>
      <c r="H20" s="194">
        <f>IF(2!$E$66,2!D90,"")</f>
        <v>23</v>
      </c>
      <c r="I20" s="194">
        <f>IF(2!$E$66,2!E90,"")</f>
        <v>24</v>
      </c>
      <c r="J20" s="195">
        <f>IF(2!E66,SUM(F20:I20),"")</f>
        <v>96</v>
      </c>
      <c r="K20" s="196">
        <f>IF(2!E66,J20/'Info Turnier'!B2,"")</f>
        <v>24</v>
      </c>
      <c r="L20" s="196"/>
      <c r="M20" s="193">
        <f>IF(2!E66,(LARGE(F20:I20,1)-SMALL(F20:I20,1)),"")</f>
        <v>2</v>
      </c>
      <c r="N20" s="197" t="str">
        <f>IF(2!E66,"/","")</f>
        <v>/</v>
      </c>
      <c r="O20" s="198">
        <f>IF(2!E66,(LARGE(F20:I20,2)-SMALL(F20:I20,2)),"")</f>
        <v>0</v>
      </c>
      <c r="P20" s="193"/>
    </row>
    <row r="21" spans="1:16" s="44" customFormat="1" ht="14.25" customHeight="1">
      <c r="A21" s="185" t="s">
        <v>48</v>
      </c>
      <c r="B21" s="186" t="str">
        <f>IF(2!M2,2!J5,"")</f>
        <v>Efinger, Helmut</v>
      </c>
      <c r="C21" s="186" t="str">
        <f>IF(2!M2,2!J7,"")</f>
        <v>HMC Büttgen</v>
      </c>
      <c r="D21" s="187" t="str">
        <f>IF(2!M2,2!J6,"")</f>
        <v>Sm1</v>
      </c>
      <c r="E21" s="187">
        <f>IF(2!M2,2!J4,"")</f>
        <v>23923</v>
      </c>
      <c r="F21" s="187">
        <f>IF(2!$M$2,2!J26,"")</f>
        <v>26</v>
      </c>
      <c r="G21" s="187">
        <f>IF(2!$M$2,2!K26,"")</f>
        <v>24</v>
      </c>
      <c r="H21" s="187">
        <f>IF(2!$M$2,2!L26,"")</f>
        <v>23</v>
      </c>
      <c r="I21" s="187">
        <f>IF(2!$M$2,2!M26,"")</f>
        <v>23</v>
      </c>
      <c r="J21" s="188">
        <f>IF(2!M2,SUM(F21:I21),"")</f>
        <v>96</v>
      </c>
      <c r="K21" s="189">
        <f>IF(2!M2,J21/'Info Turnier'!B2,"")</f>
        <v>24</v>
      </c>
      <c r="L21" s="189"/>
      <c r="M21" s="186">
        <f>IF(2!M2,(LARGE(F21:I21,1)-SMALL(F21:I21,1)),"")</f>
        <v>3</v>
      </c>
      <c r="N21" s="190" t="str">
        <f>IF(2!M2,"/","")</f>
        <v>/</v>
      </c>
      <c r="O21" s="191">
        <f>IF(2!M2,(LARGE(F21:I21,2)-SMALL(F21:I21,2)),"")</f>
        <v>1</v>
      </c>
      <c r="P21" s="186"/>
    </row>
    <row r="22" spans="1:16" s="44" customFormat="1" ht="14.25" customHeight="1">
      <c r="A22" s="192" t="s">
        <v>49</v>
      </c>
      <c r="B22" s="193" t="str">
        <f>IF(2!U98,2!R101,"")</f>
        <v>Klein, Theo</v>
      </c>
      <c r="C22" s="193" t="str">
        <f>IF(2!U98,2!R103,"")</f>
        <v>MGC As Witten</v>
      </c>
      <c r="D22" s="194" t="str">
        <f>IF(2!U98,2!R102,"")</f>
        <v>Sm1</v>
      </c>
      <c r="E22" s="194">
        <f>IF(2!U98,2!R100,"")</f>
        <v>40219</v>
      </c>
      <c r="F22" s="194">
        <f>IF(2!$U$98,2!R122,"")</f>
        <v>25</v>
      </c>
      <c r="G22" s="194">
        <f>IF(2!$U$98,2!S122,"")</f>
        <v>25</v>
      </c>
      <c r="H22" s="194">
        <f>IF(2!$U$98,2!T122,"")</f>
        <v>25</v>
      </c>
      <c r="I22" s="194">
        <f>IF(2!$U$98,2!U122,"")</f>
        <v>21</v>
      </c>
      <c r="J22" s="195">
        <f>IF(2!U98,SUM(F22:I22),"")</f>
        <v>96</v>
      </c>
      <c r="K22" s="196">
        <f>IF(2!U98,J22/'Info Turnier'!B2,"")</f>
        <v>24</v>
      </c>
      <c r="L22" s="196"/>
      <c r="M22" s="193">
        <f>IF(2!U98,(LARGE(F22:I22,1)-SMALL(F22:I22,1)),"")</f>
        <v>4</v>
      </c>
      <c r="N22" s="197" t="str">
        <f>IF(2!U98,"/","")</f>
        <v>/</v>
      </c>
      <c r="O22" s="198">
        <f>IF(2!U98,(LARGE(F22:I22,2)-SMALL(F22:I22,2)),"")</f>
        <v>0</v>
      </c>
      <c r="P22" s="193"/>
    </row>
    <row r="23" spans="1:16" s="44" customFormat="1" ht="14.25" customHeight="1">
      <c r="A23" s="192" t="s">
        <v>50</v>
      </c>
      <c r="B23" s="193" t="str">
        <f>IF(2!I34,2!F37,"")</f>
        <v>Hein, Karsten</v>
      </c>
      <c r="C23" s="193" t="str">
        <f>IF(2!I34,2!F39,"")</f>
        <v>BGV Bergisch Land</v>
      </c>
      <c r="D23" s="194" t="str">
        <f>IF(2!I34,2!F38,"")</f>
        <v>Sm 1</v>
      </c>
      <c r="E23" s="194">
        <f>IF(2!I34,2!F36,"")</f>
        <v>29808</v>
      </c>
      <c r="F23" s="194">
        <f>IF(2!$I$34,2!F58,"")</f>
        <v>22</v>
      </c>
      <c r="G23" s="194">
        <f>IF(2!$I$34,2!G58,"")</f>
        <v>25</v>
      </c>
      <c r="H23" s="194">
        <f>IF(2!$I$34,2!H58,"")</f>
        <v>22</v>
      </c>
      <c r="I23" s="194">
        <f>IF(2!$I$34,2!I58,"")</f>
        <v>27</v>
      </c>
      <c r="J23" s="195">
        <f>IF(2!I34,SUM(F23:I23),"")</f>
        <v>96</v>
      </c>
      <c r="K23" s="196">
        <f>IF(2!I34,J23/'Info Turnier'!B2,"")</f>
        <v>24</v>
      </c>
      <c r="L23" s="196"/>
      <c r="M23" s="193">
        <f>IF(2!I34,(LARGE(F23:I23,1)-SMALL(F23:I23,1)),"")</f>
        <v>5</v>
      </c>
      <c r="N23" s="197" t="str">
        <f>IF(2!I34,"/","")</f>
        <v>/</v>
      </c>
      <c r="O23" s="198">
        <f>IF(2!I34,(LARGE(F23:I23,2)-SMALL(F23:I23,2)),"")</f>
        <v>3</v>
      </c>
      <c r="P23" s="193"/>
    </row>
    <row r="24" spans="1:16" s="44" customFormat="1" ht="14.25" customHeight="1">
      <c r="A24" s="192" t="s">
        <v>51</v>
      </c>
      <c r="B24" s="193" t="str">
        <f>IF(2!Y130,2!V133,"")</f>
        <v>Hansen, Pascal</v>
      </c>
      <c r="C24" s="193" t="str">
        <f>IF(2!Y130,2!V135,"")</f>
        <v>BGS Hardenberg Pötter</v>
      </c>
      <c r="D24" s="194" t="str">
        <f>IF(2!Y130,2!V134,"")</f>
        <v>H</v>
      </c>
      <c r="E24" s="194">
        <f>IF(2!Y130,2!V132,"")</f>
        <v>38016</v>
      </c>
      <c r="F24" s="194">
        <f>IF(2!$Y$130,2!V154,"")</f>
        <v>23</v>
      </c>
      <c r="G24" s="194">
        <f>IF(2!$Y$130,2!W154,"")</f>
        <v>25</v>
      </c>
      <c r="H24" s="194">
        <f>IF(2!$Y$130,2!X154,"")</f>
        <v>28</v>
      </c>
      <c r="I24" s="194">
        <f>IF(2!$Y$130,2!Y154,"")</f>
        <v>21</v>
      </c>
      <c r="J24" s="195">
        <f>IF(2!Y130,SUM(F24:I24),"")</f>
        <v>97</v>
      </c>
      <c r="K24" s="196">
        <f>IF(2!Y130,J24/'Info Turnier'!B2,"")</f>
        <v>24.25</v>
      </c>
      <c r="L24" s="196"/>
      <c r="M24" s="193">
        <f>IF(2!Y130,(LARGE(F24:I24,1)-SMALL(F24:I24,1)),"")</f>
        <v>7</v>
      </c>
      <c r="N24" s="197" t="str">
        <f>IF(2!Y130,"/","")</f>
        <v>/</v>
      </c>
      <c r="O24" s="198">
        <f>IF(2!Y130,(LARGE(F24:I24,2)-SMALL(F24:I24,2)),"")</f>
        <v>2</v>
      </c>
      <c r="P24" s="193"/>
    </row>
    <row r="25" spans="1:16" s="44" customFormat="1" ht="14.25" customHeight="1">
      <c r="A25" s="192" t="s">
        <v>52</v>
      </c>
      <c r="B25" s="193" t="str">
        <f>IF(2!M66,2!J69,"")</f>
        <v>Legisa, Valentino</v>
      </c>
      <c r="C25" s="193" t="str">
        <f>IF(2!M66,2!J71,"")</f>
        <v>BGSC Bochum</v>
      </c>
      <c r="D25" s="194" t="str">
        <f>IF(2!M66,2!J70,"")</f>
        <v>H</v>
      </c>
      <c r="E25" s="194">
        <f>IF(2!M66,2!J68,"")</f>
        <v>48696</v>
      </c>
      <c r="F25" s="194">
        <f>IF(2!$M$66,2!J90,"")</f>
        <v>26</v>
      </c>
      <c r="G25" s="194">
        <f>IF(2!$M$66,2!K90,"")</f>
        <v>25</v>
      </c>
      <c r="H25" s="194">
        <f>IF(2!$M$66,2!L90,"")</f>
        <v>25</v>
      </c>
      <c r="I25" s="194">
        <f>IF(2!$M$66,2!M90,"")</f>
        <v>22</v>
      </c>
      <c r="J25" s="195">
        <f>IF(2!M66,SUM(F25:I25),"")</f>
        <v>98</v>
      </c>
      <c r="K25" s="196">
        <f>IF(2!M66,J25/'Info Turnier'!B2,"")</f>
        <v>24.5</v>
      </c>
      <c r="L25" s="196"/>
      <c r="M25" s="193">
        <f>IF(2!M66,(LARGE(F25:I25,1)-SMALL(F25:I25,1)),"")</f>
        <v>4</v>
      </c>
      <c r="N25" s="197" t="str">
        <f>IF(2!M66,"/","")</f>
        <v>/</v>
      </c>
      <c r="O25" s="198">
        <f>IF(2!M66,(LARGE(F25:I25,2)-SMALL(F25:I25,2)),"")</f>
        <v>0</v>
      </c>
      <c r="P25" s="193"/>
    </row>
    <row r="26" spans="1:16" s="44" customFormat="1" ht="14.25" customHeight="1">
      <c r="A26" s="192" t="s">
        <v>53</v>
      </c>
      <c r="B26" s="193" t="str">
        <f>IF(2!U66,2!R69,"")</f>
        <v>Jablonowski, Ingo</v>
      </c>
      <c r="C26" s="193" t="str">
        <f>IF(2!U66,2!R71,"")</f>
        <v>BGSC Bochum</v>
      </c>
      <c r="D26" s="194" t="str">
        <f>IF(2!U66,2!R70,"")</f>
        <v>H</v>
      </c>
      <c r="E26" s="194">
        <f>IF(2!U66,2!R68,"")</f>
        <v>43158</v>
      </c>
      <c r="F26" s="194">
        <f>IF(2!$U$66,2!R90,"")</f>
        <v>22</v>
      </c>
      <c r="G26" s="194">
        <f>IF(2!$U$66,2!S90,"")</f>
        <v>24</v>
      </c>
      <c r="H26" s="194">
        <f>IF(2!$U$66,2!T90,"")</f>
        <v>27</v>
      </c>
      <c r="I26" s="194">
        <f>IF(2!$U$66,2!U90,"")</f>
        <v>25</v>
      </c>
      <c r="J26" s="195">
        <f>IF(2!U66,SUM(F26:I26),"")</f>
        <v>98</v>
      </c>
      <c r="K26" s="196">
        <f>IF(2!U66,J26/'Info Turnier'!B2,"")</f>
        <v>24.5</v>
      </c>
      <c r="L26" s="196"/>
      <c r="M26" s="193">
        <f>IF(2!U66,(LARGE(F26:I26,1)-SMALL(F26:I26,1)),"")</f>
        <v>5</v>
      </c>
      <c r="N26" s="197" t="str">
        <f>IF(2!U66,"/","")</f>
        <v>/</v>
      </c>
      <c r="O26" s="198">
        <f>IF(2!U66,(LARGE(F26:I26,2)-SMALL(F26:I26,2)),"")</f>
        <v>1</v>
      </c>
      <c r="P26" s="193"/>
    </row>
    <row r="27" spans="1:16" s="44" customFormat="1" ht="14.25" customHeight="1">
      <c r="A27" s="192" t="s">
        <v>54</v>
      </c>
      <c r="B27" s="193" t="str">
        <f>IF(2!AO34,2!AL37,"")</f>
        <v>Guddat, Julian</v>
      </c>
      <c r="C27" s="193" t="str">
        <f>IF(2!AO34,2!AL39,"")</f>
        <v>BGV Bergisch Land</v>
      </c>
      <c r="D27" s="194" t="str">
        <f>IF(2!AO34,2!AL38,"")</f>
        <v>Sch m</v>
      </c>
      <c r="E27" s="194">
        <f>IF(2!AO34,2!AL36,"")</f>
        <v>38611</v>
      </c>
      <c r="F27" s="194">
        <f>IF(2!$AO$34,2!AL58,"")</f>
        <v>21</v>
      </c>
      <c r="G27" s="194">
        <f>IF(2!$AO$34,2!AM58,"")</f>
        <v>24</v>
      </c>
      <c r="H27" s="194">
        <f>IF(2!$AO$34,2!AN58,"")</f>
        <v>28</v>
      </c>
      <c r="I27" s="194">
        <f>IF(2!$AO$34,2!AO58,"")</f>
        <v>25</v>
      </c>
      <c r="J27" s="195">
        <f>IF(2!AO34,SUM(F27:I27),"")</f>
        <v>98</v>
      </c>
      <c r="K27" s="196">
        <f>IF(2!AO34,J27/'Info Turnier'!B2,"")</f>
        <v>24.5</v>
      </c>
      <c r="L27" s="196"/>
      <c r="M27" s="193">
        <f>IF(2!AO34,(LARGE(F27:I27,1)-SMALL(F27:I27,1)),"")</f>
        <v>7</v>
      </c>
      <c r="N27" s="197" t="str">
        <f>IF(2!AO34,"/","")</f>
        <v>/</v>
      </c>
      <c r="O27" s="198">
        <f>IF(2!AO34,(LARGE(F27:I27,2)-SMALL(F27:I27,2)),"")</f>
        <v>1</v>
      </c>
      <c r="P27" s="193"/>
    </row>
    <row r="28" spans="1:16" s="44" customFormat="1" ht="14.25" customHeight="1">
      <c r="A28" s="192" t="s">
        <v>55</v>
      </c>
      <c r="B28" s="193" t="str">
        <f>IF(2!Q130,2!N133,"")</f>
        <v>Meier, Siegfried</v>
      </c>
      <c r="C28" s="193" t="str">
        <f>IF(2!Q130,2!N135,"")</f>
        <v>BGS Hardenberg Pötter</v>
      </c>
      <c r="D28" s="194" t="str">
        <f>IF(2!Q130,2!N134,"")</f>
        <v>Sm2</v>
      </c>
      <c r="E28" s="194">
        <f>IF(2!Q130,2!N132,"")</f>
        <v>4124</v>
      </c>
      <c r="F28" s="194">
        <f>IF(2!$Q$130,2!N154,"")</f>
        <v>25</v>
      </c>
      <c r="G28" s="194">
        <f>IF(2!$Q$130,2!O154,"")</f>
        <v>24</v>
      </c>
      <c r="H28" s="194">
        <f>IF(2!$Q$130,2!P154,"")</f>
        <v>24</v>
      </c>
      <c r="I28" s="194">
        <f>IF(2!$Q$130,2!Q154,"")</f>
        <v>26</v>
      </c>
      <c r="J28" s="195">
        <f>IF(2!Q130,SUM(F28:I28),"")</f>
        <v>99</v>
      </c>
      <c r="K28" s="196">
        <f>IF(2!Q130,J28/'Info Turnier'!B2,"")</f>
        <v>24.75</v>
      </c>
      <c r="L28" s="196"/>
      <c r="M28" s="193">
        <f>IF(2!Q130,(LARGE(F28:I28,1)-SMALL(F28:I28,1)),"")</f>
        <v>2</v>
      </c>
      <c r="N28" s="197" t="str">
        <f>IF(2!Q130,"/","")</f>
        <v>/</v>
      </c>
      <c r="O28" s="198">
        <f>IF(2!Q130,(LARGE(F28:I28,2)-SMALL(F28:I28,2)),"")</f>
        <v>1</v>
      </c>
      <c r="P28" s="193"/>
    </row>
    <row r="29" spans="1:16" s="44" customFormat="1" ht="14.25" customHeight="1">
      <c r="A29" s="192" t="s">
        <v>56</v>
      </c>
      <c r="B29" s="193" t="str">
        <f>IF(2!AS2,2!AP5,"")</f>
        <v>Ahrentropp, Mabel</v>
      </c>
      <c r="C29" s="193" t="str">
        <f>IF(2!AS2,2!AP7,"")</f>
        <v>HMC Büttgen</v>
      </c>
      <c r="D29" s="194" t="str">
        <f>IF(2!AS2,2!AP6,"")</f>
        <v>D</v>
      </c>
      <c r="E29" s="194">
        <f>IF(2!AS2,2!AP4,"")</f>
        <v>37046</v>
      </c>
      <c r="F29" s="194">
        <f>IF(2!$AS$2,2!AP26,"")</f>
        <v>27</v>
      </c>
      <c r="G29" s="194">
        <f>IF(2!$AS$2,2!AQ26,"")</f>
        <v>24</v>
      </c>
      <c r="H29" s="194">
        <f>IF(2!$AS$2,2!AR26,"")</f>
        <v>24</v>
      </c>
      <c r="I29" s="194">
        <f>IF(2!$AS$2,2!AS26,"")</f>
        <v>24</v>
      </c>
      <c r="J29" s="195">
        <f>IF(2!AS2,SUM(F29:I29),"")</f>
        <v>99</v>
      </c>
      <c r="K29" s="196">
        <f>IF(2!AS2,J29/'Info Turnier'!B2,"")</f>
        <v>24.75</v>
      </c>
      <c r="L29" s="196"/>
      <c r="M29" s="193">
        <f>IF(2!AS2,(LARGE(F29:I29,1)-SMALL(F29:I29,1)),"")</f>
        <v>3</v>
      </c>
      <c r="N29" s="197" t="str">
        <f>IF(2!AS2,"/","")</f>
        <v>/</v>
      </c>
      <c r="O29" s="198">
        <f>IF(2!AS2,(LARGE(F29:I29,2)-SMALL(F29:I29,2)),"")</f>
        <v>0</v>
      </c>
      <c r="P29" s="193"/>
    </row>
    <row r="30" spans="1:16" s="44" customFormat="1" ht="14.25" customHeight="1">
      <c r="A30" s="192" t="s">
        <v>57</v>
      </c>
      <c r="B30" s="193" t="str">
        <f>IF(2!I98,2!F101,"")</f>
        <v>Lüttenberg, Winfried</v>
      </c>
      <c r="C30" s="193" t="str">
        <f>IF(2!I98,2!F103,"")</f>
        <v>MGC As Witten</v>
      </c>
      <c r="D30" s="194" t="str">
        <f>IF(2!I98,2!F102,"")</f>
        <v>Sm2</v>
      </c>
      <c r="E30" s="194">
        <f>IF(2!I98,2!F100,"")</f>
        <v>21946</v>
      </c>
      <c r="F30" s="194">
        <f>IF(2!$I$98,2!F122,"")</f>
        <v>24</v>
      </c>
      <c r="G30" s="194">
        <f>IF(2!$I$98,2!G122,"")</f>
        <v>28</v>
      </c>
      <c r="H30" s="194">
        <f>IF(2!$I$98,2!H122,"")</f>
        <v>22</v>
      </c>
      <c r="I30" s="194">
        <f>IF(2!$I$98,2!I122,"")</f>
        <v>25</v>
      </c>
      <c r="J30" s="195">
        <f>IF(2!I98,SUM(F30:I30),"")</f>
        <v>99</v>
      </c>
      <c r="K30" s="196">
        <f>IF(2!I98,J30/'Info Turnier'!B2,"")</f>
        <v>24.75</v>
      </c>
      <c r="L30" s="196"/>
      <c r="M30" s="193">
        <f>IF(2!I98,(LARGE(F30:I30,1)-SMALL(F30:I30,1)),"")</f>
        <v>6</v>
      </c>
      <c r="N30" s="197" t="str">
        <f>IF(2!I98,"/","")</f>
        <v>/</v>
      </c>
      <c r="O30" s="198">
        <f>IF(2!I98,(LARGE(F30:I30,2)-SMALL(F30:I30,2)),"")</f>
        <v>1</v>
      </c>
      <c r="P30" s="193"/>
    </row>
    <row r="31" spans="1:16" s="44" customFormat="1" ht="14.25" customHeight="1">
      <c r="A31" s="192" t="s">
        <v>58</v>
      </c>
      <c r="B31" s="193" t="str">
        <f>IF(2!E98,2!B101,"")</f>
        <v>Eisermann, Bernd</v>
      </c>
      <c r="C31" s="193" t="str">
        <f>IF(2!E98,2!B103,"")</f>
        <v>MGC As Witten</v>
      </c>
      <c r="D31" s="194" t="str">
        <f>IF(2!E98,2!B102,"")</f>
        <v>Sm1</v>
      </c>
      <c r="E31" s="194">
        <f>IF(2!E98,2!B100,"")</f>
        <v>24693</v>
      </c>
      <c r="F31" s="194">
        <f>IF(2!$E$98,2!B122,"")</f>
        <v>28</v>
      </c>
      <c r="G31" s="194">
        <f>IF(2!$E$98,2!C122,"")</f>
        <v>21</v>
      </c>
      <c r="H31" s="194">
        <f>IF(2!$E$98,2!D122,"")</f>
        <v>26</v>
      </c>
      <c r="I31" s="194">
        <f>IF(2!$E$98,2!E122,"")</f>
        <v>24</v>
      </c>
      <c r="J31" s="195">
        <f>IF(2!E98,SUM(F31:I31),"")</f>
        <v>99</v>
      </c>
      <c r="K31" s="196">
        <f>IF(2!E98,J31/'Info Turnier'!B2,"")</f>
        <v>24.75</v>
      </c>
      <c r="L31" s="196"/>
      <c r="M31" s="193">
        <f>IF(2!E98,(LARGE(F31:I31,1)-SMALL(F31:I31,1)),"")</f>
        <v>7</v>
      </c>
      <c r="N31" s="197" t="str">
        <f>IF(2!E98,"/","")</f>
        <v>/</v>
      </c>
      <c r="O31" s="198">
        <f>IF(2!E98,(LARGE(F31:I31,2)-SMALL(F31:I31,2)),"")</f>
        <v>2</v>
      </c>
      <c r="P31" s="193"/>
    </row>
    <row r="32" spans="1:16" s="44" customFormat="1" ht="14.25" customHeight="1">
      <c r="A32" s="192" t="s">
        <v>59</v>
      </c>
      <c r="B32" s="193" t="str">
        <f>IF(2!M98,2!J101,"")</f>
        <v>Schmidt, Olaf</v>
      </c>
      <c r="C32" s="193" t="str">
        <f>IF(2!M98,2!J103,"")</f>
        <v>MGC As Witten</v>
      </c>
      <c r="D32" s="194" t="str">
        <f>IF(2!M98,2!J102,"")</f>
        <v>Sm1</v>
      </c>
      <c r="E32" s="194">
        <f>IF(2!M98,2!J100,"")</f>
        <v>26491</v>
      </c>
      <c r="F32" s="194">
        <f>IF(2!$M$98,2!J122,"")</f>
        <v>24</v>
      </c>
      <c r="G32" s="194">
        <f>IF(2!$M$98,2!K122,"")</f>
        <v>23</v>
      </c>
      <c r="H32" s="194">
        <f>IF(2!$M$98,2!L122,"")</f>
        <v>27</v>
      </c>
      <c r="I32" s="194">
        <f>IF(2!$M$98,2!M122,"")</f>
        <v>26</v>
      </c>
      <c r="J32" s="195">
        <f>IF(2!M98,SUM(F32:I32),"")</f>
        <v>100</v>
      </c>
      <c r="K32" s="196">
        <f>IF(2!M98,J32/'Info Turnier'!B2,"")</f>
        <v>25</v>
      </c>
      <c r="L32" s="196"/>
      <c r="M32" s="193">
        <f>IF(2!M98,(LARGE(F32:I32,1)-SMALL(F32:I32,1)),"")</f>
        <v>4</v>
      </c>
      <c r="N32" s="197" t="str">
        <f>IF(2!M98,"/","")</f>
        <v>/</v>
      </c>
      <c r="O32" s="198">
        <f>IF(2!M98,(LARGE(F32:I32,2)-SMALL(F32:I32,2)),"")</f>
        <v>2</v>
      </c>
      <c r="P32" s="193"/>
    </row>
    <row r="33" spans="1:16" s="44" customFormat="1" ht="14.25" customHeight="1">
      <c r="A33" s="192" t="s">
        <v>60</v>
      </c>
      <c r="B33" s="193" t="str">
        <f>IF(2!Y98,2!V101,"")</f>
        <v>Battling, Hendrik</v>
      </c>
      <c r="C33" s="193" t="str">
        <f>IF(2!Y98,2!V103,"")</f>
        <v>MGC As Witten</v>
      </c>
      <c r="D33" s="194" t="str">
        <f>IF(2!Y98,2!V102,"")</f>
        <v>H</v>
      </c>
      <c r="E33" s="194">
        <f>IF(2!Y98,2!V100,"")</f>
        <v>37799</v>
      </c>
      <c r="F33" s="194">
        <f>IF(2!$Y$98,2!V122,"")</f>
        <v>25</v>
      </c>
      <c r="G33" s="194">
        <f>IF(2!$Y$98,2!W122,"")</f>
        <v>24</v>
      </c>
      <c r="H33" s="194">
        <f>IF(2!$Y$98,2!X122,"")</f>
        <v>28</v>
      </c>
      <c r="I33" s="194">
        <f>IF(2!$Y$98,2!Y122,"")</f>
        <v>23</v>
      </c>
      <c r="J33" s="195">
        <f>IF(2!Y98,SUM(F33:I33),"")</f>
        <v>100</v>
      </c>
      <c r="K33" s="196">
        <f>IF(2!Y98,J33/'Info Turnier'!B2,"")</f>
        <v>25</v>
      </c>
      <c r="L33" s="196"/>
      <c r="M33" s="193">
        <f>IF(2!Y98,(LARGE(F33:I33,1)-SMALL(F33:I33,1)),"")</f>
        <v>5</v>
      </c>
      <c r="N33" s="197" t="str">
        <f>IF(2!Y98,"/","")</f>
        <v>/</v>
      </c>
      <c r="O33" s="198">
        <f>IF(2!Y98,(LARGE(F33:I33,2)-SMALL(F33:I33,2)),"")</f>
        <v>1</v>
      </c>
      <c r="P33" s="193"/>
    </row>
    <row r="34" spans="1:16" s="44" customFormat="1" ht="14.25" customHeight="1">
      <c r="A34" s="185" t="s">
        <v>61</v>
      </c>
      <c r="B34" s="186" t="str">
        <f>IF(2!Y66,2!V69,"")</f>
        <v>Dolleck, Carsten</v>
      </c>
      <c r="C34" s="186" t="str">
        <f>IF(2!Y66,2!V71,"")</f>
        <v>BGSC Bochum</v>
      </c>
      <c r="D34" s="187" t="str">
        <f>IF(2!Y66,2!V70,"")</f>
        <v>H</v>
      </c>
      <c r="E34" s="187">
        <f>IF(2!Y66,2!V68,"")</f>
        <v>43161</v>
      </c>
      <c r="F34" s="187">
        <f>IF(2!$Y$66,2!V90,"")</f>
        <v>25</v>
      </c>
      <c r="G34" s="187">
        <f>IF(2!$Y$66,2!W90,"")</f>
        <v>21</v>
      </c>
      <c r="H34" s="187">
        <f>IF(2!$Y$66,2!X90,"")</f>
        <v>29</v>
      </c>
      <c r="I34" s="187">
        <f>IF(2!$Y$66,2!Y90,"")</f>
        <v>26</v>
      </c>
      <c r="J34" s="188">
        <f>IF(2!Y66,SUM(F34:I34),"")</f>
        <v>101</v>
      </c>
      <c r="K34" s="189">
        <f>IF(2!Y66,J34/'Info Turnier'!B2,"")</f>
        <v>25.25</v>
      </c>
      <c r="L34" s="189"/>
      <c r="M34" s="186">
        <f>IF(2!Y66,(LARGE(F34:I34,1)-SMALL(F34:I34,1)),"")</f>
        <v>8</v>
      </c>
      <c r="N34" s="190" t="str">
        <f>IF(2!Y66,"/","")</f>
        <v>/</v>
      </c>
      <c r="O34" s="191">
        <f>IF(2!Y66,(LARGE(F34:I34,2)-SMALL(F34:I34,2)),"")</f>
        <v>1</v>
      </c>
      <c r="P34" s="186"/>
    </row>
    <row r="35" spans="1:16" s="44" customFormat="1" ht="14.25" customHeight="1">
      <c r="A35" s="192" t="s">
        <v>62</v>
      </c>
      <c r="B35" s="193" t="str">
        <f>IF(2!I130,2!F133,"")</f>
        <v>Höpner, Peter</v>
      </c>
      <c r="C35" s="193" t="str">
        <f>IF(2!I130,2!F135,"")</f>
        <v>BGS Hardenberg Pötter</v>
      </c>
      <c r="D35" s="194" t="str">
        <f>IF(2!I130,2!F134,"")</f>
        <v>Sm2</v>
      </c>
      <c r="E35" s="194">
        <f>IF(2!I130,2!F132,"")</f>
        <v>46612</v>
      </c>
      <c r="F35" s="194">
        <f>IF(2!$I$130,2!F154,"")</f>
        <v>25</v>
      </c>
      <c r="G35" s="194">
        <f>IF(2!$I$130,2!G154,"")</f>
        <v>26</v>
      </c>
      <c r="H35" s="194">
        <f>IF(2!$I$130,2!H154,"")</f>
        <v>25</v>
      </c>
      <c r="I35" s="194">
        <f>IF(2!$I$130,2!I154,"")</f>
        <v>26</v>
      </c>
      <c r="J35" s="195">
        <f>IF(2!I130,SUM(F35:I35),"")</f>
        <v>102</v>
      </c>
      <c r="K35" s="196">
        <f>IF(2!I130,J35/'Info Turnier'!B2,"")</f>
        <v>25.5</v>
      </c>
      <c r="L35" s="196"/>
      <c r="M35" s="193">
        <f>IF(2!I130,(LARGE(F35:I35,1)-SMALL(F35:I35,1)),"")</f>
        <v>1</v>
      </c>
      <c r="N35" s="197" t="str">
        <f>IF(2!I130,"/","")</f>
        <v>/</v>
      </c>
      <c r="O35" s="198">
        <f>IF(2!I130,(LARGE(F35:I35,2)-SMALL(F35:I35,2)),"")</f>
        <v>1</v>
      </c>
      <c r="P35" s="193"/>
    </row>
    <row r="36" spans="1:16" s="44" customFormat="1" ht="14.25" customHeight="1">
      <c r="A36" s="192" t="s">
        <v>63</v>
      </c>
      <c r="B36" s="193" t="str">
        <f>IF(2!AO2,2!AL5,"")</f>
        <v>Friedrich, Melanie</v>
      </c>
      <c r="C36" s="193" t="str">
        <f>IF(2!AO2,2!AL7,"")</f>
        <v>HMC Büttgen</v>
      </c>
      <c r="D36" s="194" t="str">
        <f>IF(2!AO2,2!AL6,"")</f>
        <v>D</v>
      </c>
      <c r="E36" s="194">
        <f>IF(2!AO2,2!AL4,"")</f>
        <v>65839</v>
      </c>
      <c r="F36" s="194">
        <f>IF(2!$AO$2,2!AL26,"")</f>
        <v>23</v>
      </c>
      <c r="G36" s="194">
        <f>IF(2!$AO$2,2!AM26,"")</f>
        <v>24</v>
      </c>
      <c r="H36" s="194">
        <f>IF(2!$AO$2,2!AN26,"")</f>
        <v>26</v>
      </c>
      <c r="I36" s="194">
        <f>IF(2!$AO$2,2!AO26,"")</f>
        <v>29</v>
      </c>
      <c r="J36" s="195">
        <f>IF(2!AO2,SUM(F36:I36),"")</f>
        <v>102</v>
      </c>
      <c r="K36" s="196">
        <f>IF(2!AO2,J36/'Info Turnier'!B2,"")</f>
        <v>25.5</v>
      </c>
      <c r="L36" s="196"/>
      <c r="M36" s="193">
        <f>IF(2!AO2,(LARGE(F36:I36,1)-SMALL(F36:I36,1)),"")</f>
        <v>6</v>
      </c>
      <c r="N36" s="197" t="str">
        <f>IF(2!AO2,"/","")</f>
        <v>/</v>
      </c>
      <c r="O36" s="198">
        <f>IF(2!AO2,(LARGE(F36:I36,2)-SMALL(F36:I36,2)),"")</f>
        <v>2</v>
      </c>
      <c r="P36" s="193"/>
    </row>
    <row r="37" spans="1:16" s="44" customFormat="1" ht="14.25" customHeight="1">
      <c r="A37" s="192" t="s">
        <v>64</v>
      </c>
      <c r="B37" s="193" t="str">
        <f>IF(2!Q34,2!N37,"")</f>
        <v>Eilert, Phillip</v>
      </c>
      <c r="C37" s="193" t="str">
        <f>IF(2!Q34,2!N39,"")</f>
        <v>BGV Bergisch Land</v>
      </c>
      <c r="D37" s="194" t="str">
        <f>IF(2!Q34,2!N38,"")</f>
        <v>H</v>
      </c>
      <c r="E37" s="194">
        <f>IF(2!Q34,2!N36,"")</f>
        <v>31150</v>
      </c>
      <c r="F37" s="194">
        <f>IF(2!$Q$34,2!N58,"")</f>
        <v>25</v>
      </c>
      <c r="G37" s="194">
        <f>IF(2!$Q$34,2!O58,"")</f>
        <v>30</v>
      </c>
      <c r="H37" s="194">
        <f>IF(2!$Q$34,2!P58,"")</f>
        <v>23</v>
      </c>
      <c r="I37" s="194">
        <f>IF(2!$Q$34,2!Q58,"")</f>
        <v>24</v>
      </c>
      <c r="J37" s="195">
        <f>IF(2!Q34,SUM(F37:I37),"")</f>
        <v>102</v>
      </c>
      <c r="K37" s="196">
        <f>IF(2!Q34,J37/'Info Turnier'!B2,"")</f>
        <v>25.5</v>
      </c>
      <c r="L37" s="196"/>
      <c r="M37" s="193">
        <f>IF(2!Q34,(LARGE(F37:I37,1)-SMALL(F37:I37,1)),"")</f>
        <v>7</v>
      </c>
      <c r="N37" s="197" t="str">
        <f>IF(2!Q34,"/","")</f>
        <v>/</v>
      </c>
      <c r="O37" s="198">
        <f>IF(2!Q34,(LARGE(F37:I37,2)-SMALL(F37:I37,2)),"")</f>
        <v>1</v>
      </c>
      <c r="P37" s="193"/>
    </row>
    <row r="38" spans="1:16" s="44" customFormat="1" ht="14.25" customHeight="1">
      <c r="A38" s="192" t="s">
        <v>65</v>
      </c>
      <c r="B38" s="193" t="str">
        <f>IF(2!U162,2!R165,"")</f>
        <v>Liedhegener, Peter</v>
      </c>
      <c r="C38" s="193" t="str">
        <f>IF(2!U162,2!R167,"")</f>
        <v>MSK Neheim-Hüsten</v>
      </c>
      <c r="D38" s="194" t="str">
        <f>IF(2!U162,2!R166,"")</f>
        <v>Sm 1</v>
      </c>
      <c r="E38" s="194">
        <f>IF(2!U162,2!R164,"")</f>
        <v>27921</v>
      </c>
      <c r="F38" s="194">
        <f>IF(2!$U$162,2!R186,"")</f>
        <v>25</v>
      </c>
      <c r="G38" s="194">
        <f>IF(2!$U$162,2!S186,"")</f>
        <v>30</v>
      </c>
      <c r="H38" s="194">
        <f>IF(2!$U$162,2!T186,"")</f>
        <v>25</v>
      </c>
      <c r="I38" s="194">
        <f>IF(2!$U$162,2!U186,"")</f>
        <v>22</v>
      </c>
      <c r="J38" s="195">
        <f>IF(2!U162,SUM(F38:I38),"")</f>
        <v>102</v>
      </c>
      <c r="K38" s="196">
        <f>IF(2!U162,J38/'Info Turnier'!B2,"")</f>
        <v>25.5</v>
      </c>
      <c r="L38" s="196"/>
      <c r="M38" s="193">
        <f>IF(2!U162,(LARGE(F38:I38,1)-SMALL(F38:I38,1)),"")</f>
        <v>8</v>
      </c>
      <c r="N38" s="197" t="str">
        <f>IF(2!U162,"/","")</f>
        <v>/</v>
      </c>
      <c r="O38" s="198">
        <f>IF(2!U162,(LARGE(F38:I38,2)-SMALL(F38:I38,2)),"")</f>
        <v>0</v>
      </c>
      <c r="P38" s="193"/>
    </row>
    <row r="39" spans="1:16" s="44" customFormat="1" ht="14.25" customHeight="1">
      <c r="A39" s="192" t="s">
        <v>66</v>
      </c>
      <c r="B39" s="193" t="str">
        <f>IF(2!E34,2!B37,"")</f>
        <v>Eilert, Sigrid</v>
      </c>
      <c r="C39" s="193" t="str">
        <f>IF(2!E34,2!B39,"")</f>
        <v>BGV Bergisch Land</v>
      </c>
      <c r="D39" s="194" t="str">
        <f>IF(2!E34,2!B38,"")</f>
        <v>Sw 2</v>
      </c>
      <c r="E39" s="194">
        <f>IF(2!E34,2!B36,"")</f>
        <v>49367</v>
      </c>
      <c r="F39" s="194">
        <f>IF(2!$E$34,2!B58,"")</f>
        <v>23</v>
      </c>
      <c r="G39" s="194">
        <f>IF(2!$E$34,2!C58,"")</f>
        <v>32</v>
      </c>
      <c r="H39" s="194">
        <f>IF(2!$E$34,2!D58,"")</f>
        <v>22</v>
      </c>
      <c r="I39" s="194">
        <f>IF(2!$E$34,2!E58,"")</f>
        <v>25</v>
      </c>
      <c r="J39" s="195">
        <f>IF(2!E34,SUM(F39:I39),"")</f>
        <v>102</v>
      </c>
      <c r="K39" s="196">
        <f>IF(2!E34,J39/'Info Turnier'!B2,"")</f>
        <v>25.5</v>
      </c>
      <c r="L39" s="196"/>
      <c r="M39" s="193">
        <f>IF(2!E34,(LARGE(F39:I39,1)-SMALL(F39:I39,1)),"")</f>
        <v>10</v>
      </c>
      <c r="N39" s="197" t="str">
        <f>IF(2!E34,"/","")</f>
        <v>/</v>
      </c>
      <c r="O39" s="198">
        <f>IF(2!E34,(LARGE(F39:I39,2)-SMALL(F39:I39,2)),"")</f>
        <v>2</v>
      </c>
      <c r="P39" s="193"/>
    </row>
    <row r="40" spans="1:16" s="44" customFormat="1" ht="14.25" customHeight="1">
      <c r="A40" s="192" t="s">
        <v>67</v>
      </c>
      <c r="B40" s="193" t="str">
        <f>IF(2!Q98,2!N101,"")</f>
        <v>Hickert, Peter</v>
      </c>
      <c r="C40" s="193" t="str">
        <f>IF(2!Q98,2!N103,"")</f>
        <v>MGC As Witten</v>
      </c>
      <c r="D40" s="194" t="str">
        <f>IF(2!Q98,2!N102,"")</f>
        <v>Sm1</v>
      </c>
      <c r="E40" s="194">
        <f>IF(2!Q98,2!N100,"")</f>
        <v>46250</v>
      </c>
      <c r="F40" s="194">
        <f>IF(2!$Q$98,2!N122,"")</f>
        <v>26</v>
      </c>
      <c r="G40" s="194">
        <f>IF(2!$Q$98,2!O122,"")</f>
        <v>27</v>
      </c>
      <c r="H40" s="194">
        <f>IF(2!$Q$98,2!P122,"")</f>
        <v>24</v>
      </c>
      <c r="I40" s="194">
        <f>IF(2!$Q$98,2!Q122,"")</f>
        <v>26</v>
      </c>
      <c r="J40" s="195">
        <f>IF(2!Q98,SUM(F40:I40),"")</f>
        <v>103</v>
      </c>
      <c r="K40" s="196">
        <f>IF(2!Q98,J40/'Info Turnier'!B2,"")</f>
        <v>25.75</v>
      </c>
      <c r="L40" s="196"/>
      <c r="M40" s="193">
        <f>IF(2!Q98,(LARGE(F40:I40,1)-SMALL(F40:I40,1)),"")</f>
        <v>3</v>
      </c>
      <c r="N40" s="197" t="str">
        <f>IF(2!Q98,"/","")</f>
        <v>/</v>
      </c>
      <c r="O40" s="198">
        <f>IF(2!Q98,(LARGE(F40:I40,2)-SMALL(F40:I40,2)),"")</f>
        <v>0</v>
      </c>
      <c r="P40" s="193"/>
    </row>
    <row r="41" spans="1:16" s="44" customFormat="1" ht="14.25" customHeight="1">
      <c r="A41" s="192" t="s">
        <v>68</v>
      </c>
      <c r="B41" s="193" t="str">
        <f>IF(2!AW98,2!AT101,"")</f>
        <v>Kalhöfer, Anna</v>
      </c>
      <c r="C41" s="193" t="str">
        <f>IF(2!AW98,2!AT103,"")</f>
        <v>MGC As Witten</v>
      </c>
      <c r="D41" s="194" t="str">
        <f>IF(2!AW98,2!AT102,"")</f>
        <v>Sw2</v>
      </c>
      <c r="E41" s="194">
        <f>IF(2!AW98,2!AT100,"")</f>
        <v>4222</v>
      </c>
      <c r="F41" s="194">
        <f>IF(2!$AW$98,2!AT122,"")</f>
        <v>23</v>
      </c>
      <c r="G41" s="194">
        <f>IF(2!$AW$98,2!AU122,"")</f>
        <v>27</v>
      </c>
      <c r="H41" s="194">
        <f>IF(2!$AW$98,2!AV122,"")</f>
        <v>27</v>
      </c>
      <c r="I41" s="194">
        <f>IF(2!$AW$98,2!AW122,"")</f>
        <v>27</v>
      </c>
      <c r="J41" s="195">
        <f>IF(2!AW98,SUM(F41:I41),"")</f>
        <v>104</v>
      </c>
      <c r="K41" s="196">
        <f>IF(2!AW98,J41/'Info Turnier'!B2,"")</f>
        <v>26</v>
      </c>
      <c r="L41" s="196"/>
      <c r="M41" s="193">
        <f>IF(2!AW98,(LARGE(F41:I41,1)-SMALL(F41:I41,1)),"")</f>
        <v>4</v>
      </c>
      <c r="N41" s="197" t="str">
        <f>IF(2!AW98,"/","")</f>
        <v>/</v>
      </c>
      <c r="O41" s="198">
        <f>IF(2!AW98,(LARGE(F41:I41,2)-SMALL(F41:I41,2)),"")</f>
        <v>0</v>
      </c>
      <c r="P41" s="193"/>
    </row>
    <row r="42" spans="1:16" s="44" customFormat="1" ht="14.25" customHeight="1">
      <c r="A42" s="192" t="s">
        <v>69</v>
      </c>
      <c r="B42" s="193" t="str">
        <f>IF(2!I2,2!F5,"")</f>
        <v>Wieser, Rene</v>
      </c>
      <c r="C42" s="193" t="str">
        <f>IF(2!I2,2!F7,"")</f>
        <v>HMC Büttgen</v>
      </c>
      <c r="D42" s="194" t="str">
        <f>IF(2!I2,2!F6,"")</f>
        <v>H</v>
      </c>
      <c r="E42" s="194">
        <f>IF(2!I2,2!F4,"")</f>
        <v>37893</v>
      </c>
      <c r="F42" s="194">
        <f>IF(2!$I$2,2!F26,"")</f>
        <v>29</v>
      </c>
      <c r="G42" s="194">
        <f>IF(2!$I$2,2!G26,"")</f>
        <v>26</v>
      </c>
      <c r="H42" s="194">
        <f>IF(2!$I$2,2!H26,"")</f>
        <v>26</v>
      </c>
      <c r="I42" s="194">
        <f>IF(2!$I$2,2!I26,"")</f>
        <v>23</v>
      </c>
      <c r="J42" s="195">
        <f>IF(2!I2,SUM(F42:I42),"")</f>
        <v>104</v>
      </c>
      <c r="K42" s="196">
        <f>IF(2!I2,J42/'Info Turnier'!B2,"")</f>
        <v>26</v>
      </c>
      <c r="L42" s="196"/>
      <c r="M42" s="193">
        <f>IF(2!I2,(LARGE(F42:I42,1)-SMALL(F42:I42,1)),"")</f>
        <v>6</v>
      </c>
      <c r="N42" s="197" t="str">
        <f>IF(2!I2,"/","")</f>
        <v>/</v>
      </c>
      <c r="O42" s="198">
        <f>IF(2!I2,(LARGE(F42:I42,2)-SMALL(F42:I42,2)),"")</f>
        <v>0</v>
      </c>
      <c r="P42" s="193"/>
    </row>
    <row r="43" spans="1:16" s="44" customFormat="1" ht="14.25" customHeight="1">
      <c r="A43" s="192" t="s">
        <v>70</v>
      </c>
      <c r="B43" s="193" t="str">
        <f>IF(2!E162,2!B165,"")</f>
        <v>Pahl, Horst</v>
      </c>
      <c r="C43" s="193" t="str">
        <f>IF(2!E162,2!B167,"")</f>
        <v>MSK Neheim-Hüsten</v>
      </c>
      <c r="D43" s="194" t="str">
        <f>IF(2!E162,2!B166,"")</f>
        <v>Sm 1</v>
      </c>
      <c r="E43" s="194">
        <f>IF(2!E162,2!B164,"")</f>
        <v>21494</v>
      </c>
      <c r="F43" s="194">
        <f>IF(2!$E$162,2!B186,"")</f>
        <v>26</v>
      </c>
      <c r="G43" s="194">
        <f>IF(2!$E$162,2!C186,"")</f>
        <v>32</v>
      </c>
      <c r="H43" s="194">
        <f>IF(2!$E$162,2!D186,"")</f>
        <v>23</v>
      </c>
      <c r="I43" s="194">
        <f>IF(2!$E$162,2!E186,"")</f>
        <v>25</v>
      </c>
      <c r="J43" s="195">
        <f>IF(2!E162,SUM(F43:I43),"")</f>
        <v>106</v>
      </c>
      <c r="K43" s="196">
        <f>IF(2!E162,J43/'Info Turnier'!B2,"")</f>
        <v>26.5</v>
      </c>
      <c r="L43" s="196"/>
      <c r="M43" s="193">
        <f>IF(2!E162,(LARGE(F43:I43,1)-SMALL(F43:I43,1)),"")</f>
        <v>9</v>
      </c>
      <c r="N43" s="197" t="str">
        <f>IF(2!E162,"/","")</f>
        <v>/</v>
      </c>
      <c r="O43" s="198">
        <f>IF(2!E162,(LARGE(F43:I43,2)-SMALL(F43:I43,2)),"")</f>
        <v>1</v>
      </c>
      <c r="P43" s="193"/>
    </row>
    <row r="44" spans="1:16" s="44" customFormat="1" ht="14.25" customHeight="1">
      <c r="A44" s="192" t="s">
        <v>71</v>
      </c>
      <c r="B44" s="193" t="str">
        <f>IF(2!Q162,2!N165,"")</f>
        <v>Vahle, Monika</v>
      </c>
      <c r="C44" s="193" t="str">
        <f>IF(2!Q162,2!N167,"")</f>
        <v>MSK Neheim-Hüsten</v>
      </c>
      <c r="D44" s="194" t="str">
        <f>IF(2!Q162,2!N166,"")</f>
        <v>Sw 1</v>
      </c>
      <c r="E44" s="194">
        <f>IF(2!Q162,2!N164,"")</f>
        <v>23</v>
      </c>
      <c r="F44" s="194">
        <f>IF(2!$Q$162,2!N186,"")</f>
        <v>26</v>
      </c>
      <c r="G44" s="194">
        <f>IF(2!$Q$162,2!O186,"")</f>
        <v>26</v>
      </c>
      <c r="H44" s="194">
        <f>IF(2!$Q$162,2!P186,"")</f>
        <v>27</v>
      </c>
      <c r="I44" s="194">
        <f>IF(2!$Q$162,2!Q186,"")</f>
        <v>29</v>
      </c>
      <c r="J44" s="195">
        <f>IF(2!Q162,SUM(F44:I44),"")</f>
        <v>108</v>
      </c>
      <c r="K44" s="196">
        <f>IF(2!Q162,J44/'Info Turnier'!B2,"")</f>
        <v>27</v>
      </c>
      <c r="L44" s="196"/>
      <c r="M44" s="193">
        <f>IF(2!Q162,(LARGE(F44:I44,1)-SMALL(F44:I44,1)),"")</f>
        <v>3</v>
      </c>
      <c r="N44" s="197" t="str">
        <f>IF(2!Q162,"/","")</f>
        <v>/</v>
      </c>
      <c r="O44" s="198">
        <f>IF(2!Q162,(LARGE(F44:I44,2)-SMALL(F44:I44,2)),"")</f>
        <v>1</v>
      </c>
      <c r="P44" s="193"/>
    </row>
    <row r="45" spans="1:16" s="44" customFormat="1" ht="14.25" customHeight="1">
      <c r="A45" s="192" t="s">
        <v>72</v>
      </c>
      <c r="B45" s="193" t="str">
        <f>IF(2!AS98,2!AP101,"")</f>
        <v>Jezierski, Paul</v>
      </c>
      <c r="C45" s="193" t="str">
        <f>IF(2!AS98,2!AP103,"")</f>
        <v>MGC As Witten</v>
      </c>
      <c r="D45" s="194" t="str">
        <f>IF(2!AS98,2!AP102,"")</f>
        <v>Sm2</v>
      </c>
      <c r="E45" s="194">
        <f>IF(2!AS98,2!AP100,"")</f>
        <v>61620</v>
      </c>
      <c r="F45" s="194">
        <f>IF(2!$AS$98,2!AP122,"")</f>
        <v>25</v>
      </c>
      <c r="G45" s="194">
        <f>IF(2!$AS$98,2!AQ122,"")</f>
        <v>29</v>
      </c>
      <c r="H45" s="194">
        <f>IF(2!$AS$98,2!AR122,"")</f>
        <v>24</v>
      </c>
      <c r="I45" s="194">
        <f>IF(2!$AS$98,2!AS122,"")</f>
        <v>30</v>
      </c>
      <c r="J45" s="195">
        <f>IF(2!AS98,SUM(F45:I45),"")</f>
        <v>108</v>
      </c>
      <c r="K45" s="196">
        <f>IF(2!AS98,J45/'Info Turnier'!B2,"")</f>
        <v>27</v>
      </c>
      <c r="L45" s="196"/>
      <c r="M45" s="193">
        <f>IF(2!AS98,(LARGE(F45:I45,1)-SMALL(F45:I45,1)),"")</f>
        <v>6</v>
      </c>
      <c r="N45" s="197" t="str">
        <f>IF(2!AS98,"/","")</f>
        <v>/</v>
      </c>
      <c r="O45" s="198">
        <f>IF(2!AS98,(LARGE(F45:I45,2)-SMALL(F45:I45,2)),"")</f>
        <v>4</v>
      </c>
      <c r="P45" s="193"/>
    </row>
    <row r="46" spans="1:16" s="44" customFormat="1" ht="14.25" customHeight="1">
      <c r="A46" s="192" t="s">
        <v>73</v>
      </c>
      <c r="B46" s="193" t="str">
        <f>IF(2!AG2,2!AD5,"")</f>
        <v>Faßbender, Markus</v>
      </c>
      <c r="C46" s="193" t="str">
        <f>IF(2!AG2,2!AD7,"")</f>
        <v>HMC Büttgen</v>
      </c>
      <c r="D46" s="194" t="str">
        <f>IF(2!AG2,2!AD6,"")</f>
        <v>H</v>
      </c>
      <c r="E46" s="194">
        <f>IF(2!AG2,2!AD4,"")</f>
        <v>38528</v>
      </c>
      <c r="F46" s="194">
        <f>IF(2!$AG$2,2!AD26,"")</f>
        <v>30</v>
      </c>
      <c r="G46" s="194">
        <f>IF(2!$AG$2,2!AE26,"")</f>
        <v>29</v>
      </c>
      <c r="H46" s="194">
        <f>IF(2!$AG$2,2!AF26,"")</f>
        <v>23</v>
      </c>
      <c r="I46" s="194">
        <f>IF(2!$AG$2,2!AG26,"")</f>
        <v>26</v>
      </c>
      <c r="J46" s="195">
        <f>IF(2!AG2,SUM(F46:I46),"")</f>
        <v>108</v>
      </c>
      <c r="K46" s="196">
        <f>IF(2!AG2,J46/'Info Turnier'!B2,"")</f>
        <v>27</v>
      </c>
      <c r="L46" s="196"/>
      <c r="M46" s="193">
        <f>IF(2!AG2,(LARGE(F46:I46,1)-SMALL(F46:I46,1)),"")</f>
        <v>7</v>
      </c>
      <c r="N46" s="197" t="str">
        <f>IF(2!AG2,"/","")</f>
        <v>/</v>
      </c>
      <c r="O46" s="198">
        <f>IF(2!AG2,(LARGE(F46:I46,2)-SMALL(F46:I46,2)),"")</f>
        <v>3</v>
      </c>
      <c r="P46" s="193"/>
    </row>
    <row r="47" spans="1:16" s="44" customFormat="1" ht="14.25" customHeight="1">
      <c r="A47" s="185" t="s">
        <v>74</v>
      </c>
      <c r="B47" s="186" t="str">
        <f>IF(2!BA98,2!AX101,"")</f>
        <v>Tabor, Peter</v>
      </c>
      <c r="C47" s="186" t="str">
        <f>IF(2!BA98,2!AX103,"")</f>
        <v>MGC As Witten</v>
      </c>
      <c r="D47" s="187" t="str">
        <f>IF(2!BA98,2!AX102,"")</f>
        <v>Sm1</v>
      </c>
      <c r="E47" s="187">
        <f>IF(2!BA98,2!AX100,"")</f>
        <v>27974</v>
      </c>
      <c r="F47" s="187">
        <f>IF(2!$BA$98,2!AX122,"")</f>
        <v>33</v>
      </c>
      <c r="G47" s="187">
        <f>IF(2!$BA$98,2!AY122,"")</f>
        <v>24</v>
      </c>
      <c r="H47" s="187">
        <f>IF(2!$BA$98,2!AZ122,"")</f>
        <v>26</v>
      </c>
      <c r="I47" s="187">
        <f>IF(2!$BA$98,2!BA122,"")</f>
        <v>25</v>
      </c>
      <c r="J47" s="188">
        <f>IF(2!BA98,SUM(F47:I47),"")</f>
        <v>108</v>
      </c>
      <c r="K47" s="189">
        <f>IF(2!BA98,J47/'Info Turnier'!B2,"")</f>
        <v>27</v>
      </c>
      <c r="L47" s="189"/>
      <c r="M47" s="186">
        <f>IF(2!BA98,(LARGE(F47:I47,1)-SMALL(F47:I47,1)),"")</f>
        <v>9</v>
      </c>
      <c r="N47" s="190" t="str">
        <f>IF(2!BA98,"/","")</f>
        <v>/</v>
      </c>
      <c r="O47" s="191">
        <f>IF(2!BA98,(LARGE(F47:I47,2)-SMALL(F47:I47,2)),"")</f>
        <v>1</v>
      </c>
      <c r="P47" s="186"/>
    </row>
    <row r="48" spans="1:16" s="44" customFormat="1" ht="14.25" customHeight="1">
      <c r="A48" s="192" t="s">
        <v>75</v>
      </c>
      <c r="B48" s="193" t="str">
        <f>IF(2!I66,2!F69,"")</f>
        <v>Ossadnik, William</v>
      </c>
      <c r="C48" s="193" t="str">
        <f>IF(2!I66,2!F71,"")</f>
        <v>BGSC Bochum</v>
      </c>
      <c r="D48" s="194" t="str">
        <f>IF(2!I66,2!F70,"")</f>
        <v>Jm</v>
      </c>
      <c r="E48" s="194">
        <f>IF(2!I66,2!F68,"")</f>
        <v>37643</v>
      </c>
      <c r="F48" s="194">
        <f>IF(2!$I$66,2!F90,"")</f>
        <v>26</v>
      </c>
      <c r="G48" s="194">
        <f>IF(2!$I$66,2!G90,"")</f>
        <v>33</v>
      </c>
      <c r="H48" s="194">
        <f>IF(2!$I$66,2!H90,"")</f>
        <v>26</v>
      </c>
      <c r="I48" s="194">
        <f>IF(2!$I$66,2!I90,"")</f>
        <v>23</v>
      </c>
      <c r="J48" s="195">
        <f>IF(2!I66,SUM(F48:I48),"")</f>
        <v>108</v>
      </c>
      <c r="K48" s="196">
        <f>IF(2!I66,J48/'Info Turnier'!B2,"")</f>
        <v>27</v>
      </c>
      <c r="L48" s="196"/>
      <c r="M48" s="193">
        <f>IF(2!I66,(LARGE(F48:I48,1)-SMALL(F48:I48,1)),"")</f>
        <v>10</v>
      </c>
      <c r="N48" s="197" t="str">
        <f>IF(2!I66,"/","")</f>
        <v>/</v>
      </c>
      <c r="O48" s="198">
        <f>IF(2!I66,(LARGE(F48:I48,2)-SMALL(F48:I48,2)),"")</f>
        <v>0</v>
      </c>
      <c r="P48" s="193"/>
    </row>
    <row r="49" spans="1:16" s="44" customFormat="1" ht="14.25" customHeight="1">
      <c r="A49" s="192" t="s">
        <v>76</v>
      </c>
      <c r="B49" s="193" t="str">
        <f>IF(2!AG66,2!AD69,"")</f>
        <v>Hellmann, Christian</v>
      </c>
      <c r="C49" s="193" t="str">
        <f>IF(2!AG66,2!AD71,"")</f>
        <v>BGSC Bochum</v>
      </c>
      <c r="D49" s="194" t="str">
        <f>IF(2!AG66,2!AD70,"")</f>
        <v>H</v>
      </c>
      <c r="E49" s="194">
        <f>IF(2!AG66,2!AD68,"")</f>
        <v>37321</v>
      </c>
      <c r="F49" s="194">
        <f>IF(2!$AG$66,2!AD90,"")</f>
        <v>29</v>
      </c>
      <c r="G49" s="194">
        <f>IF(2!$AG$66,2!AE90,"")</f>
        <v>28</v>
      </c>
      <c r="H49" s="194">
        <f>IF(2!$AG$66,2!AF90,"")</f>
        <v>26</v>
      </c>
      <c r="I49" s="194">
        <f>IF(2!$AG$66,2!AG90,"")</f>
        <v>26</v>
      </c>
      <c r="J49" s="195">
        <f>IF(2!AG66,SUM(F49:I49),"")</f>
        <v>109</v>
      </c>
      <c r="K49" s="196">
        <f>IF(2!AG66,J49/'Info Turnier'!B2,"")</f>
        <v>27.25</v>
      </c>
      <c r="L49" s="196"/>
      <c r="M49" s="193">
        <f>IF(2!AG66,(LARGE(F49:I49,1)-SMALL(F49:I49,1)),"")</f>
        <v>3</v>
      </c>
      <c r="N49" s="197" t="str">
        <f>IF(2!AG66,"/","")</f>
        <v>/</v>
      </c>
      <c r="O49" s="198">
        <f>IF(2!AG66,(LARGE(F49:I49,2)-SMALL(F49:I49,2)),"")</f>
        <v>2</v>
      </c>
      <c r="P49" s="193"/>
    </row>
    <row r="50" spans="1:16" s="44" customFormat="1" ht="14.25" customHeight="1">
      <c r="A50" s="192" t="s">
        <v>77</v>
      </c>
      <c r="B50" s="193" t="str">
        <f>IF(2!M162,2!J165,"")</f>
        <v>Beckmann, Thomas</v>
      </c>
      <c r="C50" s="193" t="str">
        <f>IF(2!M162,2!J167,"")</f>
        <v>MSK Neheim-Hüsten</v>
      </c>
      <c r="D50" s="194" t="str">
        <f>IF(2!M162,2!J166,"")</f>
        <v>Sm1</v>
      </c>
      <c r="E50" s="194">
        <f>IF(2!M162,2!J164,"")</f>
        <v>26620</v>
      </c>
      <c r="F50" s="194">
        <f>IF(2!$M$162,2!J186,"")</f>
        <v>28</v>
      </c>
      <c r="G50" s="194">
        <f>IF(2!$M$162,2!K186,"")</f>
        <v>29</v>
      </c>
      <c r="H50" s="194">
        <f>IF(2!$M$162,2!L186,"")</f>
        <v>29</v>
      </c>
      <c r="I50" s="194">
        <f>IF(2!$M$162,2!M186,"")</f>
        <v>24</v>
      </c>
      <c r="J50" s="195">
        <f>IF(2!M162,SUM(F50:I50),"")</f>
        <v>110</v>
      </c>
      <c r="K50" s="196">
        <f>IF(2!M162,J50/'Info Turnier'!B2,"")</f>
        <v>27.5</v>
      </c>
      <c r="L50" s="196"/>
      <c r="M50" s="193">
        <f>IF(2!M162,(LARGE(F50:I50,1)-SMALL(F50:I50,1)),"")</f>
        <v>5</v>
      </c>
      <c r="N50" s="197" t="str">
        <f>IF(2!M162,"/","")</f>
        <v>/</v>
      </c>
      <c r="O50" s="198">
        <f>IF(2!M162,(LARGE(F50:I50,2)-SMALL(F50:I50,2)),"")</f>
        <v>1</v>
      </c>
      <c r="P50" s="193"/>
    </row>
    <row r="51" spans="1:16" s="44" customFormat="1" ht="14.25" customHeight="1">
      <c r="A51" s="192" t="s">
        <v>78</v>
      </c>
      <c r="B51" s="193" t="str">
        <f>IF(2!AG34,2!AD37,"")</f>
        <v>Fellmann, Thomas</v>
      </c>
      <c r="C51" s="193" t="str">
        <f>IF(2!AG34,2!AD39,"")</f>
        <v>BGV Bergisch Land</v>
      </c>
      <c r="D51" s="194" t="str">
        <f>IF(2!AG34,2!AD38,"")</f>
        <v>H</v>
      </c>
      <c r="E51" s="194">
        <f>IF(2!AG34,2!AD36,"")</f>
        <v>45697</v>
      </c>
      <c r="F51" s="194">
        <f>IF(2!$AG$34,2!AD58,"")</f>
        <v>29</v>
      </c>
      <c r="G51" s="194">
        <f>IF(2!$AG$34,2!AE58,"")</f>
        <v>26</v>
      </c>
      <c r="H51" s="194">
        <f>IF(2!$AG$34,2!AF58,"")</f>
        <v>27</v>
      </c>
      <c r="I51" s="194">
        <f>IF(2!$AG$34,2!AG58,"")</f>
        <v>30</v>
      </c>
      <c r="J51" s="195">
        <f>IF(2!AG34,SUM(F51:I51),"")</f>
        <v>112</v>
      </c>
      <c r="K51" s="196">
        <f>IF(2!AG34,J51/'Info Turnier'!B2,"")</f>
        <v>28</v>
      </c>
      <c r="L51" s="196"/>
      <c r="M51" s="193">
        <f>IF(2!AG34,(LARGE(F51:I51,1)-SMALL(F51:I51,1)),"")</f>
        <v>4</v>
      </c>
      <c r="N51" s="197" t="str">
        <f>IF(2!AG34,"/","")</f>
        <v>/</v>
      </c>
      <c r="O51" s="198">
        <f>IF(2!AG34,(LARGE(F51:I51,2)-SMALL(F51:I51,2)),"")</f>
        <v>2</v>
      </c>
      <c r="P51" s="193"/>
    </row>
    <row r="52" spans="1:16" s="44" customFormat="1" ht="14.25" customHeight="1">
      <c r="A52" s="192" t="s">
        <v>79</v>
      </c>
      <c r="B52" s="193" t="str">
        <f>IF(2!AO98,2!AL101,"")</f>
        <v>Jezierski, Marie-Luise</v>
      </c>
      <c r="C52" s="193" t="str">
        <f>IF(2!AO98,2!AL103,"")</f>
        <v>MGC As Witten</v>
      </c>
      <c r="D52" s="194" t="str">
        <f>IF(2!AO98,2!AL102,"")</f>
        <v>Sw2</v>
      </c>
      <c r="E52" s="194">
        <f>IF(2!AO98,2!AL100,"")</f>
        <v>61958</v>
      </c>
      <c r="F52" s="194">
        <f>IF(2!$AO$98,2!AL122,"")</f>
        <v>26</v>
      </c>
      <c r="G52" s="194">
        <f>IF(2!$AO$98,2!AM122,"")</f>
        <v>29</v>
      </c>
      <c r="H52" s="194">
        <f>IF(2!$AO$98,2!AN122,"")</f>
        <v>31</v>
      </c>
      <c r="I52" s="194">
        <f>IF(2!$AO$98,2!AO122,"")</f>
        <v>27</v>
      </c>
      <c r="J52" s="195">
        <f>IF(2!AO98,SUM(F52:I52),"")</f>
        <v>113</v>
      </c>
      <c r="K52" s="196">
        <f>IF(2!AO98,J52/'Info Turnier'!B2,"")</f>
        <v>28.25</v>
      </c>
      <c r="L52" s="196"/>
      <c r="M52" s="193">
        <f>IF(2!AO98,(LARGE(F52:I52,1)-SMALL(F52:I52,1)),"")</f>
        <v>5</v>
      </c>
      <c r="N52" s="197" t="str">
        <f>IF(2!AO98,"/","")</f>
        <v>/</v>
      </c>
      <c r="O52" s="198">
        <f>IF(2!AO98,(LARGE(F52:I52,2)-SMALL(F52:I52,2)),"")</f>
        <v>2</v>
      </c>
      <c r="P52" s="193"/>
    </row>
    <row r="53" spans="1:16" s="44" customFormat="1" ht="14.25" customHeight="1">
      <c r="A53" s="192" t="s">
        <v>80</v>
      </c>
      <c r="B53" s="193" t="str">
        <f>IF(2!AG162,2!AD165,"")</f>
        <v>Selka, Heiko</v>
      </c>
      <c r="C53" s="193" t="str">
        <f>IF(2!AG162,2!AD167,"")</f>
        <v>MSK Neheim-Hüsten</v>
      </c>
      <c r="D53" s="194" t="str">
        <f>IF(2!AG162,2!AD166,"")</f>
        <v>H</v>
      </c>
      <c r="E53" s="194">
        <f>IF(2!AG162,2!AD164,"")</f>
        <v>45788</v>
      </c>
      <c r="F53" s="194">
        <f>IF(2!$AG$162,2!AD186,"")</f>
        <v>38</v>
      </c>
      <c r="G53" s="194">
        <f>IF(2!$AG$162,2!AE186,"")</f>
        <v>28</v>
      </c>
      <c r="H53" s="194">
        <f>IF(2!$AG$162,2!AF186,"")</f>
        <v>25</v>
      </c>
      <c r="I53" s="194">
        <f>IF(2!$AG$162,2!AG186,"")</f>
        <v>22</v>
      </c>
      <c r="J53" s="195">
        <f>IF(2!AG162,SUM(F53:I53),"")</f>
        <v>113</v>
      </c>
      <c r="K53" s="196">
        <f>IF(2!AG162,J53/'Info Turnier'!B2,"")</f>
        <v>28.25</v>
      </c>
      <c r="L53" s="196"/>
      <c r="M53" s="193">
        <f>IF(2!AG162,(LARGE(F53:I53,1)-SMALL(F53:I53,1)),"")</f>
        <v>16</v>
      </c>
      <c r="N53" s="197" t="str">
        <f>IF(2!AG162,"/","")</f>
        <v>/</v>
      </c>
      <c r="O53" s="198">
        <f>IF(2!AG162,(LARGE(F53:I53,2)-SMALL(F53:I53,2)),"")</f>
        <v>3</v>
      </c>
      <c r="P53" s="193"/>
    </row>
    <row r="54" spans="1:16" s="44" customFormat="1" ht="14.25" customHeight="1">
      <c r="A54" s="192" t="s">
        <v>81</v>
      </c>
      <c r="B54" s="193" t="str">
        <f>IF(2!AW66,2!AT69,"")</f>
        <v>Heilmann, Horst</v>
      </c>
      <c r="C54" s="193" t="str">
        <f>IF(2!AW66,2!AT71,"")</f>
        <v>BGSC Bochum</v>
      </c>
      <c r="D54" s="194" t="str">
        <f>IF(2!AW66,2!AT70,"")</f>
        <v>Sm2</v>
      </c>
      <c r="E54" s="194">
        <f>IF(2!AW66,2!AT68,"")</f>
        <v>18150</v>
      </c>
      <c r="F54" s="194">
        <f>IF(2!$AW$66,2!AT90,"")</f>
        <v>29</v>
      </c>
      <c r="G54" s="194">
        <f>IF(2!$AW$66,2!AU90,"")</f>
        <v>27</v>
      </c>
      <c r="H54" s="194">
        <f>IF(2!$AW$66,2!AV90,"")</f>
        <v>30</v>
      </c>
      <c r="I54" s="194">
        <f>IF(2!$AW$66,2!AW90,"")</f>
        <v>28</v>
      </c>
      <c r="J54" s="195">
        <f>IF(2!AW66,SUM(F54:I54),"")</f>
        <v>114</v>
      </c>
      <c r="K54" s="196">
        <f>IF(2!AW66,J54/'Info Turnier'!B2,"")</f>
        <v>28.5</v>
      </c>
      <c r="L54" s="196"/>
      <c r="M54" s="193">
        <f>IF(2!AW66,(LARGE(F54:I54,1)-SMALL(F54:I54,1)),"")</f>
        <v>3</v>
      </c>
      <c r="N54" s="197" t="str">
        <f>IF(2!AW66,"/","")</f>
        <v>/</v>
      </c>
      <c r="O54" s="198">
        <f>IF(2!AW66,(LARGE(F54:I54,2)-SMALL(F54:I54,2)),"")</f>
        <v>1</v>
      </c>
      <c r="P54" s="193"/>
    </row>
    <row r="55" spans="1:16" s="44" customFormat="1" ht="14.25" customHeight="1">
      <c r="A55" s="192" t="s">
        <v>82</v>
      </c>
      <c r="B55" s="193" t="str">
        <f>IF(2!AO130,2!AL133,"")</f>
        <v>Hainz, Christa</v>
      </c>
      <c r="C55" s="193" t="str">
        <f>IF(2!AO130,2!AL135,"")</f>
        <v>BGS Hardenberg Pötter</v>
      </c>
      <c r="D55" s="194" t="str">
        <f>IF(2!AO130,2!AL134,"")</f>
        <v>Sw2</v>
      </c>
      <c r="E55" s="194">
        <f>IF(2!AO130,2!AL132,"")</f>
        <v>62626</v>
      </c>
      <c r="F55" s="194">
        <f>IF(2!$AO$130,2!AL154,"")</f>
        <v>26</v>
      </c>
      <c r="G55" s="194">
        <f>IF(2!$AO$130,2!AM154,"")</f>
        <v>30</v>
      </c>
      <c r="H55" s="194">
        <f>IF(2!$AO$130,2!AN154,"")</f>
        <v>27</v>
      </c>
      <c r="I55" s="194">
        <f>IF(2!$AO$130,2!AO154,"")</f>
        <v>33</v>
      </c>
      <c r="J55" s="195">
        <f>IF(2!AO130,SUM(F55:I55),"")</f>
        <v>116</v>
      </c>
      <c r="K55" s="196">
        <f>IF(2!AO130,J55/'Info Turnier'!B2,"")</f>
        <v>29</v>
      </c>
      <c r="L55" s="196"/>
      <c r="M55" s="193">
        <f>IF(2!AO130,(LARGE(F55:I55,1)-SMALL(F55:I55,1)),"")</f>
        <v>7</v>
      </c>
      <c r="N55" s="197" t="str">
        <f>IF(2!AO130,"/","")</f>
        <v>/</v>
      </c>
      <c r="O55" s="198">
        <f>IF(2!AO130,(LARGE(F55:I55,2)-SMALL(F55:I55,2)),"")</f>
        <v>3</v>
      </c>
      <c r="P55" s="193"/>
    </row>
    <row r="56" spans="1:16" s="44" customFormat="1" ht="14.25" customHeight="1">
      <c r="A56" s="192" t="s">
        <v>83</v>
      </c>
      <c r="B56" s="193" t="str">
        <f>IF(2!M130,2!J133,"")</f>
        <v>Reh, Bernd</v>
      </c>
      <c r="C56" s="193" t="str">
        <f>IF(2!M130,2!J135,"")</f>
        <v>BGS Hardenberg Pötter</v>
      </c>
      <c r="D56" s="194" t="str">
        <f>IF(2!M130,2!J134,"")</f>
        <v>Sm2</v>
      </c>
      <c r="E56" s="194">
        <f>IF(2!M130,2!J132,"")</f>
        <v>6208</v>
      </c>
      <c r="F56" s="194">
        <f>IF(2!$M$130,2!J154,"")</f>
        <v>32</v>
      </c>
      <c r="G56" s="194">
        <f>IF(2!$M$130,2!K154,"")</f>
        <v>30</v>
      </c>
      <c r="H56" s="194">
        <f>IF(2!$M$130,2!L154,"")</f>
        <v>28</v>
      </c>
      <c r="I56" s="194">
        <f>IF(2!$M$130,2!M154,"")</f>
        <v>28</v>
      </c>
      <c r="J56" s="195">
        <f>IF(2!M130,SUM(F56:I56),"")</f>
        <v>118</v>
      </c>
      <c r="K56" s="196">
        <f>IF(2!M130,J56/'Info Turnier'!B2,"")</f>
        <v>29.5</v>
      </c>
      <c r="L56" s="196"/>
      <c r="M56" s="193">
        <f>IF(2!M130,(LARGE(F56:I56,1)-SMALL(F56:I56,1)),"")</f>
        <v>4</v>
      </c>
      <c r="N56" s="197" t="str">
        <f>IF(2!M130,"/","")</f>
        <v>/</v>
      </c>
      <c r="O56" s="198">
        <f>IF(2!M130,(LARGE(F56:I56,2)-SMALL(F56:I56,2)),"")</f>
        <v>2</v>
      </c>
      <c r="P56" s="193"/>
    </row>
    <row r="57" spans="1:16" s="44" customFormat="1" ht="14.25" customHeight="1">
      <c r="A57" s="192" t="s">
        <v>84</v>
      </c>
      <c r="B57" s="193" t="str">
        <f>IF(2!AG98,2!AD101,"")</f>
        <v>Greiffendorf, Hellmut</v>
      </c>
      <c r="C57" s="193" t="str">
        <f>IF(2!AG98,2!AD103,"")</f>
        <v>MGC As Witten</v>
      </c>
      <c r="D57" s="194" t="str">
        <f>IF(2!AG98,2!AD102,"")</f>
        <v>Sm2</v>
      </c>
      <c r="E57" s="194">
        <f>IF(2!AG98,2!AD100,"")</f>
        <v>3800</v>
      </c>
      <c r="F57" s="194">
        <f>IF(2!$AG$98,2!AD122,"")</f>
        <v>29</v>
      </c>
      <c r="G57" s="194">
        <f>IF(2!$AG$98,2!AE122,"")</f>
        <v>27</v>
      </c>
      <c r="H57" s="194">
        <f>IF(2!$AG$98,2!AF122,"")</f>
        <v>29</v>
      </c>
      <c r="I57" s="194">
        <f>IF(2!$AG$98,2!AG122,"")</f>
        <v>33</v>
      </c>
      <c r="J57" s="195">
        <f>IF(2!AG98,SUM(F57:I57),"")</f>
        <v>118</v>
      </c>
      <c r="K57" s="196">
        <f>IF(2!AG98,J57/'Info Turnier'!B2,"")</f>
        <v>29.5</v>
      </c>
      <c r="L57" s="196"/>
      <c r="M57" s="193">
        <f>IF(2!AG98,(LARGE(F57:I57,1)-SMALL(F57:I57,1)),"")</f>
        <v>6</v>
      </c>
      <c r="N57" s="197" t="str">
        <f>IF(2!AG98,"/","")</f>
        <v>/</v>
      </c>
      <c r="O57" s="198">
        <f>IF(2!AG98,(LARGE(F57:I57,2)-SMALL(F57:I57,2)),"")</f>
        <v>0</v>
      </c>
      <c r="P57" s="193"/>
    </row>
    <row r="58" spans="1:16" s="44" customFormat="1" ht="14.25" customHeight="1">
      <c r="A58" s="192" t="s">
        <v>85</v>
      </c>
      <c r="B58" s="193" t="str">
        <f>IF(2!AS66,2!AP69,"")</f>
        <v>Löhr, Michael</v>
      </c>
      <c r="C58" s="193" t="str">
        <f>IF(2!AS66,2!AP71,"")</f>
        <v>BGSC Bochum</v>
      </c>
      <c r="D58" s="194" t="str">
        <f>IF(2!AS66,2!AP70,"")</f>
        <v>Sm 1</v>
      </c>
      <c r="E58" s="194">
        <f>IF(2!AS66,2!AP68,"")</f>
        <v>45633</v>
      </c>
      <c r="F58" s="194">
        <f>IF(2!$AS$66,2!AP90,"")</f>
        <v>34</v>
      </c>
      <c r="G58" s="194">
        <f>IF(2!$AS$66,2!AQ90,"")</f>
        <v>29</v>
      </c>
      <c r="H58" s="194">
        <f>IF(2!$AS$66,2!AR90,"")</f>
        <v>27</v>
      </c>
      <c r="I58" s="194">
        <f>IF(2!$AS$66,2!AS90,"")</f>
        <v>28</v>
      </c>
      <c r="J58" s="195">
        <f>IF(2!AS66,SUM(F58:I58),"")</f>
        <v>118</v>
      </c>
      <c r="K58" s="196">
        <f>IF(2!AS66,J58/'Info Turnier'!B2,"")</f>
        <v>29.5</v>
      </c>
      <c r="L58" s="196"/>
      <c r="M58" s="193">
        <f>IF(2!AS66,(LARGE(F58:I58,1)-SMALL(F58:I58,1)),"")</f>
        <v>7</v>
      </c>
      <c r="N58" s="197" t="str">
        <f>IF(2!AS66,"/","")</f>
        <v>/</v>
      </c>
      <c r="O58" s="198">
        <f>IF(2!AS66,(LARGE(F58:I58,2)-SMALL(F58:I58,2)),"")</f>
        <v>1</v>
      </c>
      <c r="P58" s="193"/>
    </row>
    <row r="59" spans="1:16" s="44" customFormat="1" ht="14.25" customHeight="1">
      <c r="A59" s="192" t="s">
        <v>86</v>
      </c>
      <c r="B59" s="193" t="str">
        <f>IF(2!AG130,2!AD133,"")</f>
        <v>Schreiter, Sebastian</v>
      </c>
      <c r="C59" s="193" t="str">
        <f>IF(2!AG130,2!AD135,"")</f>
        <v>BGS Hardenberg Pötter</v>
      </c>
      <c r="D59" s="194" t="str">
        <f>IF(2!AG130,2!AD134,"")</f>
        <v>H</v>
      </c>
      <c r="E59" s="194">
        <f>IF(2!AG130,2!AD132,"")</f>
        <v>66249</v>
      </c>
      <c r="F59" s="194">
        <f>IF(2!$AG$130,2!AD154,"")</f>
        <v>30</v>
      </c>
      <c r="G59" s="194">
        <f>IF(2!$AG$130,2!AE154,"")</f>
        <v>34</v>
      </c>
      <c r="H59" s="194">
        <f>IF(2!$AG$130,2!AF154,"")</f>
        <v>31</v>
      </c>
      <c r="I59" s="194">
        <f>IF(2!$AG$130,2!AG154,"")</f>
        <v>29</v>
      </c>
      <c r="J59" s="195">
        <f>IF(2!AG130,SUM(F59:I59),"")</f>
        <v>124</v>
      </c>
      <c r="K59" s="196">
        <f>IF(2!AG130,J59/'Info Turnier'!B2,"")</f>
        <v>31</v>
      </c>
      <c r="L59" s="196"/>
      <c r="M59" s="193">
        <f>IF(2!AG130,(LARGE(F59:I59,1)-SMALL(F59:I59,1)),"")</f>
        <v>5</v>
      </c>
      <c r="N59" s="197" t="str">
        <f>IF(2!AG130,"/","")</f>
        <v>/</v>
      </c>
      <c r="O59" s="198">
        <f>IF(2!AG130,(LARGE(F59:I59,2)-SMALL(F59:I59,2)),"")</f>
        <v>1</v>
      </c>
      <c r="P59" s="193"/>
    </row>
    <row r="60" spans="1:16" s="44" customFormat="1" ht="14.25" customHeight="1">
      <c r="A60" s="185" t="s">
        <v>87</v>
      </c>
      <c r="B60" s="186" t="str">
        <f>IF(2!AW130,2!AT133,"")</f>
        <v>Schur, Aaron</v>
      </c>
      <c r="C60" s="186" t="str">
        <f>IF(2!AW130,2!AT135,"")</f>
        <v>BGS Hardenberg Pötter</v>
      </c>
      <c r="D60" s="187" t="str">
        <f>IF(2!AW130,2!AT134,"")</f>
        <v>Schm</v>
      </c>
      <c r="E60" s="187">
        <f>IF(2!AW130,2!AT132,"")</f>
        <v>66250</v>
      </c>
      <c r="F60" s="187">
        <f>IF(2!$AW$130,2!AT154,"")</f>
        <v>35</v>
      </c>
      <c r="G60" s="187">
        <f>IF(2!$AW$130,2!AU154,"")</f>
        <v>33</v>
      </c>
      <c r="H60" s="187">
        <f>IF(2!$AW$130,2!AV154,"")</f>
        <v>30</v>
      </c>
      <c r="I60" s="187">
        <f>IF(2!$AW$130,2!AW154,"")</f>
        <v>28</v>
      </c>
      <c r="J60" s="188">
        <f>IF(2!AW130,SUM(F60:I60),"")</f>
        <v>126</v>
      </c>
      <c r="K60" s="189">
        <f>IF(2!AW130,J60/'Info Turnier'!B2,"")</f>
        <v>31.5</v>
      </c>
      <c r="L60" s="189"/>
      <c r="M60" s="186">
        <f>IF(2!AW130,(LARGE(F60:I60,1)-SMALL(F60:I60,1)),"")</f>
        <v>7</v>
      </c>
      <c r="N60" s="190" t="str">
        <f>IF(2!AW130,"/","")</f>
        <v>/</v>
      </c>
      <c r="O60" s="191">
        <f>IF(2!AW130,(LARGE(F60:I60,2)-SMALL(F60:I60,2)),"")</f>
        <v>3</v>
      </c>
      <c r="P60" s="186"/>
    </row>
    <row r="61" spans="1:16" s="44" customFormat="1" ht="14.25" customHeight="1">
      <c r="A61" s="192" t="s">
        <v>88</v>
      </c>
      <c r="B61" s="193" t="str">
        <f>IF(2!AO66,2!AL69,"")</f>
        <v>Kurtz, Patrick</v>
      </c>
      <c r="C61" s="193" t="str">
        <f>IF(2!AO66,2!AL71,"")</f>
        <v>BGSC Bochum</v>
      </c>
      <c r="D61" s="194" t="str">
        <f>IF(2!AO66,2!AL70,"")</f>
        <v>Jm</v>
      </c>
      <c r="E61" s="194">
        <f>IF(2!AO66,2!AL68,"")</f>
        <v>37998</v>
      </c>
      <c r="F61" s="194">
        <f>IF(2!$AO$66,2!AL90,"")</f>
        <v>41</v>
      </c>
      <c r="G61" s="194">
        <f>IF(2!$AO$66,2!AM90,"")</f>
        <v>29</v>
      </c>
      <c r="H61" s="194">
        <f>IF(2!$AO$66,2!AN90,"")</f>
        <v>33</v>
      </c>
      <c r="I61" s="194">
        <f>IF(2!$AO$66,2!AO90,"")</f>
        <v>23</v>
      </c>
      <c r="J61" s="195">
        <f>IF(2!AO66,SUM(F61:I61),"")</f>
        <v>126</v>
      </c>
      <c r="K61" s="196">
        <f>IF(2!AO66,J61/'Info Turnier'!B2,"")</f>
        <v>31.5</v>
      </c>
      <c r="L61" s="196"/>
      <c r="M61" s="193">
        <f>IF(2!AO66,(LARGE(F61:I61,1)-SMALL(F61:I61,1)),"")</f>
        <v>18</v>
      </c>
      <c r="N61" s="197" t="str">
        <f>IF(2!AO66,"/","")</f>
        <v>/</v>
      </c>
      <c r="O61" s="198">
        <f>IF(2!AO66,(LARGE(F61:I61,2)-SMALL(F61:I61,2)),"")</f>
        <v>4</v>
      </c>
      <c r="P61" s="193"/>
    </row>
    <row r="62" spans="1:16" s="44" customFormat="1" ht="14.25" customHeight="1">
      <c r="A62" s="192" t="s">
        <v>102</v>
      </c>
      <c r="B62" s="193" t="str">
        <f>IF(2!AS130,2!AP133,"")</f>
        <v>Schreiter, Patrick</v>
      </c>
      <c r="C62" s="193" t="str">
        <f>IF(2!AS130,2!AP135,"")</f>
        <v>BGS Hardenberg Pötter</v>
      </c>
      <c r="D62" s="194" t="str">
        <f>IF(2!AS130,2!AP134,"")</f>
        <v>Jm</v>
      </c>
      <c r="E62" s="194">
        <f>IF(2!AS130,2!AP132,"")</f>
        <v>66248</v>
      </c>
      <c r="F62" s="194">
        <f>IF(2!$AS$130,2!AP154,"")</f>
        <v>23</v>
      </c>
      <c r="G62" s="194">
        <f>IF(2!$AS$130,2!AQ154,"")</f>
        <v>44</v>
      </c>
      <c r="H62" s="194">
        <f>IF(2!$AS$130,2!AR154,"")</f>
        <v>35</v>
      </c>
      <c r="I62" s="194">
        <f>IF(2!$AS$130,2!AS154,"")</f>
        <v>30</v>
      </c>
      <c r="J62" s="195">
        <f>IF(2!AS130,SUM(F62:I62),"")</f>
        <v>132</v>
      </c>
      <c r="K62" s="196">
        <f>IF(2!AS130,J62/'Info Turnier'!B2,"")</f>
        <v>33</v>
      </c>
      <c r="L62" s="196"/>
      <c r="M62" s="193">
        <f>IF(2!AS130,(LARGE(F62:I62,1)-SMALL(F62:I62,1)),"")</f>
        <v>21</v>
      </c>
      <c r="N62" s="197" t="str">
        <f>IF(2!AS130,"/","")</f>
        <v>/</v>
      </c>
      <c r="O62" s="198">
        <f>IF(2!AS130,(LARGE(F62:I62,2)-SMALL(F62:I62,2)),"")</f>
        <v>5</v>
      </c>
      <c r="P62" s="193"/>
    </row>
    <row r="63" spans="1:16" ht="12.75">
      <c r="A63" s="246" t="s">
        <v>103</v>
      </c>
      <c r="B63" s="193">
        <f>IF(2!AW2,2!AT5,"")</f>
      </c>
      <c r="C63" s="193">
        <f>IF(2!AW2,2!AT7,"")</f>
      </c>
      <c r="D63" s="194">
        <f>IF(2!AW2,2!AT6,"")</f>
      </c>
      <c r="E63" s="194">
        <f>IF(2!AW2,2!AT4,"")</f>
      </c>
      <c r="F63" s="194">
        <f>IF(2!$AW$2,2!AT26,"")</f>
      </c>
      <c r="G63" s="194">
        <f>IF(2!$AW$2,2!AU26,"")</f>
      </c>
      <c r="H63" s="194">
        <f>IF(2!$AW$2,2!AV26,"")</f>
      </c>
      <c r="I63" s="194">
        <f>IF(2!$AW$2,2!AW26,"")</f>
      </c>
      <c r="J63" s="195">
        <f>IF(2!AW2,SUM(F63:I63),"")</f>
      </c>
      <c r="K63" s="196">
        <f>IF(2!AW2,J63/'Info Turnier'!B2,"")</f>
      </c>
      <c r="L63" s="196"/>
      <c r="M63" s="193">
        <f>IF(2!AW2,(LARGE(F63:I63,1)-SMALL(F63:I63,1)),"")</f>
      </c>
      <c r="N63" s="197">
        <f>IF(2!AW2,"/","")</f>
      </c>
      <c r="O63" s="198">
        <f>IF(2!AW2,(LARGE(F63:I63,2)-SMALL(F63:I63,2)),"")</f>
      </c>
      <c r="P63" s="193"/>
    </row>
    <row r="64" spans="1:16" ht="12.75">
      <c r="A64" s="246" t="s">
        <v>104</v>
      </c>
      <c r="B64" s="193">
        <f>IF(2!AS162,2!AP165,"")</f>
      </c>
      <c r="C64" s="193">
        <f>IF(2!AS162,2!AP167,"")</f>
      </c>
      <c r="D64" s="194">
        <f>IF(2!AS162,2!AP166,"")</f>
      </c>
      <c r="E64" s="194">
        <f>IF(2!AS162,2!AP164,"")</f>
      </c>
      <c r="F64" s="194">
        <f>IF(2!$AS$162,2!AP186,"")</f>
      </c>
      <c r="G64" s="194">
        <f>IF(2!$AS$162,2!AQ186,"")</f>
      </c>
      <c r="H64" s="194">
        <f>IF(2!$AS$162,2!AR186,"")</f>
      </c>
      <c r="I64" s="194">
        <f>IF(2!$AS$162,2!AS186,"")</f>
      </c>
      <c r="J64" s="195">
        <f>IF(2!AS162,SUM(F64:I64),"")</f>
      </c>
      <c r="K64" s="196">
        <f>IF(2!AS162,J64/'Info Turnier'!B2,"")</f>
      </c>
      <c r="L64" s="196"/>
      <c r="M64" s="193">
        <f>IF(2!AS162,(LARGE(F64:I64,1)-SMALL(F64:I64,1)),"")</f>
      </c>
      <c r="N64" s="197">
        <f>IF(2!AS162,"/","")</f>
      </c>
      <c r="O64" s="198">
        <f>IF(2!AS162,(LARGE(F64:I64,2)-SMALL(F64:I64,2)),"")</f>
      </c>
      <c r="P64" s="193"/>
    </row>
    <row r="65" spans="1:16" ht="12.75">
      <c r="A65" s="246" t="s">
        <v>105</v>
      </c>
      <c r="B65" s="193">
        <f>IF(2!AK162,2!AH165,"")</f>
      </c>
      <c r="C65" s="193">
        <f>IF(2!AK162,2!AH167,"")</f>
      </c>
      <c r="D65" s="194">
        <f>IF(2!AK162,2!AH166,"")</f>
      </c>
      <c r="E65" s="194">
        <f>IF(2!AK162,2!AH164,"")</f>
      </c>
      <c r="F65" s="194">
        <f>IF(2!$AK$162,2!AH186,"")</f>
      </c>
      <c r="G65" s="194">
        <f>IF(2!$AK$162,2!AI186,"")</f>
      </c>
      <c r="H65" s="194">
        <f>IF(2!$AK$162,2!AJ186,"")</f>
      </c>
      <c r="I65" s="194">
        <f>IF(2!$AK$162,2!AK186,"")</f>
      </c>
      <c r="J65" s="195">
        <f>IF(2!AK162,SUM(F65:I65),"")</f>
      </c>
      <c r="K65" s="196">
        <f>IF(2!AK162,J65/'Info Turnier'!B2,"")</f>
      </c>
      <c r="L65" s="196"/>
      <c r="M65" s="193">
        <f>IF(2!AK162,(LARGE(F65:I65,1)-SMALL(F65:I65,1)),"")</f>
      </c>
      <c r="N65" s="197">
        <f>IF(2!AK162,"/","")</f>
      </c>
      <c r="O65" s="198">
        <f>IF(2!AK162,(LARGE(F65:I65,2)-SMALL(F65:I65,2)),"")</f>
      </c>
      <c r="P65" s="193"/>
    </row>
    <row r="66" spans="1:16" ht="12.75">
      <c r="A66" s="246" t="s">
        <v>106</v>
      </c>
      <c r="B66" s="193">
        <f>IF(2!AO162,2!AL165,"")</f>
      </c>
      <c r="C66" s="193">
        <f>IF(2!AO162,2!AL167,"")</f>
      </c>
      <c r="D66" s="194">
        <f>IF(2!AO162,2!AL166,"")</f>
      </c>
      <c r="E66" s="194">
        <f>IF(2!AO162,2!AL164,"")</f>
      </c>
      <c r="F66" s="194">
        <f>IF(2!$AO$162,2!AL186,"")</f>
      </c>
      <c r="G66" s="194">
        <f>IF(2!$AO$162,2!AM186,"")</f>
      </c>
      <c r="H66" s="194">
        <f>IF(2!$AO$162,2!AN186,"")</f>
      </c>
      <c r="I66" s="194">
        <f>IF(2!$AO$162,2!AO186,"")</f>
      </c>
      <c r="J66" s="195">
        <f>IF(2!AO162,SUM(F66:I66),"")</f>
      </c>
      <c r="K66" s="196">
        <f>IF(2!AO162,J66/'Info Turnier'!B2,"")</f>
      </c>
      <c r="L66" s="196"/>
      <c r="M66" s="193">
        <f>IF(2!AO162,(LARGE(F66:I66,1)-SMALL(F66:I66,1)),"")</f>
      </c>
      <c r="N66" s="197">
        <f>IF(2!AO162,"/","")</f>
      </c>
      <c r="O66" s="198">
        <f>IF(2!AO162,(LARGE(F66:I66,2)-SMALL(F66:I66,2)),"")</f>
      </c>
      <c r="P66" s="193"/>
    </row>
    <row r="67" spans="1:16" ht="12.75">
      <c r="A67" s="246" t="s">
        <v>107</v>
      </c>
      <c r="B67" s="193">
        <f>IF(2!AK130,2!AH133,"")</f>
      </c>
      <c r="C67" s="193">
        <f>IF(2!AK130,2!AH135,"")</f>
      </c>
      <c r="D67" s="194">
        <f>IF(2!AK130,2!AH134,"")</f>
      </c>
      <c r="E67" s="194">
        <f>IF(2!AK130,2!AH132,"")</f>
      </c>
      <c r="F67" s="194">
        <f>IF(2!$AK$130,2!AH154,"")</f>
      </c>
      <c r="G67" s="194">
        <f>IF(2!$AK$130,2!AI154,"")</f>
      </c>
      <c r="H67" s="194">
        <f>IF(2!$AK$130,2!AJ154,"")</f>
      </c>
      <c r="I67" s="194">
        <f>IF(2!$AK$130,2!AK154,"")</f>
      </c>
      <c r="J67" s="195">
        <f>IF(2!AK130,SUM(F67:I67),"")</f>
      </c>
      <c r="K67" s="196">
        <f>IF(2!AK130,J67/'Info Turnier'!B2,"")</f>
      </c>
      <c r="L67" s="196"/>
      <c r="M67" s="193">
        <f>IF(2!AK130,(LARGE(F67:I67,1)-SMALL(F67:I67,1)),"")</f>
      </c>
      <c r="N67" s="197">
        <f>IF(2!AK130,"/","")</f>
      </c>
      <c r="O67" s="198">
        <f>IF(2!AK130,(LARGE(F67:I67,2)-SMALL(F67:I67,2)),"")</f>
      </c>
      <c r="P67" s="193"/>
    </row>
    <row r="68" spans="1:16" ht="12.75">
      <c r="A68" s="246" t="s">
        <v>108</v>
      </c>
      <c r="B68" s="193">
        <f>IF(2!AS34,2!AP37,"")</f>
      </c>
      <c r="C68" s="193">
        <f>IF(2!AS34,2!AP39,"")</f>
      </c>
      <c r="D68" s="194">
        <f>IF(2!AS34,2!AP38,"")</f>
      </c>
      <c r="E68" s="194">
        <f>IF(2!AS34,2!AP36,"")</f>
      </c>
      <c r="F68" s="194">
        <f>IF(2!$AS$34,2!AP58,"")</f>
      </c>
      <c r="G68" s="194">
        <f>IF(2!$AS$34,2!AQ58,"")</f>
      </c>
      <c r="H68" s="194">
        <f>IF(2!$AS$34,2!AR58,"")</f>
      </c>
      <c r="I68" s="194">
        <f>IF(2!$AS$34,2!AS58,"")</f>
      </c>
      <c r="J68" s="195">
        <f>IF(2!AS34,SUM(F68:I68),"")</f>
      </c>
      <c r="K68" s="196">
        <f>IF(2!AS34,J68/'Info Turnier'!B2,"")</f>
      </c>
      <c r="L68" s="196"/>
      <c r="M68" s="193">
        <f>IF(2!AS34,(LARGE(F68:I68,1)-SMALL(F68:I68,1)),"")</f>
      </c>
      <c r="N68" s="197">
        <f>IF(2!AS34,"/","")</f>
      </c>
      <c r="O68" s="198">
        <f>IF(2!AS34,(LARGE(F68:I68,2)-SMALL(F68:I68,2)),"")</f>
      </c>
      <c r="P68" s="193"/>
    </row>
    <row r="69" spans="1:16" ht="12.75">
      <c r="A69" s="246" t="s">
        <v>109</v>
      </c>
      <c r="B69" s="193">
        <f>IF(2!BA34,2!AX37,"")</f>
      </c>
      <c r="C69" s="193">
        <f>IF(2!BA34,2!AX39,"")</f>
      </c>
      <c r="D69" s="194">
        <f>IF(2!BA34,2!AX38,"")</f>
      </c>
      <c r="E69" s="194">
        <f>IF(2!BA34,2!AX36,"")</f>
      </c>
      <c r="F69" s="194">
        <f>IF(2!$BA$34,2!AX58,"")</f>
      </c>
      <c r="G69" s="194">
        <f>IF(2!$BA$34,2!AY58,"")</f>
      </c>
      <c r="H69" s="194">
        <f>IF(2!$BA$34,2!AZ58,"")</f>
      </c>
      <c r="I69" s="194">
        <f>IF(2!$BA$34,2!BA58,"")</f>
      </c>
      <c r="J69" s="195">
        <f>IF(2!BA34,SUM(F69:I69),"")</f>
      </c>
      <c r="K69" s="196">
        <f>IF(2!BA34,J69/'Info Turnier'!B2,"")</f>
      </c>
      <c r="L69" s="196"/>
      <c r="M69" s="193">
        <f>IF(2!BA34,(LARGE(F69:I69,1)-SMALL(F69:I69,1)),"")</f>
      </c>
      <c r="N69" s="197">
        <f>IF(2!BA34,"/","")</f>
      </c>
      <c r="O69" s="198">
        <f>IF(2!BA34,(LARGE(F69:I69,2)-SMALL(F69:I69,2)),"")</f>
      </c>
      <c r="P69" s="193"/>
    </row>
    <row r="70" spans="1:16" ht="12.75">
      <c r="A70" s="246" t="s">
        <v>110</v>
      </c>
      <c r="B70" s="193">
        <f>IF(2!BA2,2!AX5,"")</f>
      </c>
      <c r="C70" s="193">
        <f>IF(2!BA2,2!AX7,"")</f>
      </c>
      <c r="D70" s="194">
        <f>IF(2!BA2,2!AX6,"")</f>
      </c>
      <c r="E70" s="194">
        <f>IF(2!BA2,2!AX4,"")</f>
      </c>
      <c r="F70" s="194">
        <f>IF(2!$BA$2,2!AX26,"")</f>
      </c>
      <c r="G70" s="194">
        <f>IF(2!$BA$2,2!AY26,"")</f>
      </c>
      <c r="H70" s="194">
        <f>IF(2!$BA$2,2!AZ26,"")</f>
      </c>
      <c r="I70" s="194">
        <f>IF(2!$BA$2,2!BA26,"")</f>
      </c>
      <c r="J70" s="195">
        <f>IF(2!BA2,SUM(F70:I70),"")</f>
      </c>
      <c r="K70" s="196">
        <f>IF(2!BA2,J70/'Info Turnier'!B2,"")</f>
      </c>
      <c r="L70" s="196"/>
      <c r="M70" s="193">
        <f>IF(2!BA2,(LARGE(F70:I70,1)-SMALL(F70:I70,1)),"")</f>
      </c>
      <c r="N70" s="197">
        <f>IF(2!BA2,"/","")</f>
      </c>
      <c r="O70" s="198">
        <f>IF(2!BA2,(LARGE(F70:I70,2)-SMALL(F70:I70,2)),"")</f>
      </c>
      <c r="P70" s="193"/>
    </row>
    <row r="71" spans="1:16" ht="12.75">
      <c r="A71" s="246" t="s">
        <v>111</v>
      </c>
      <c r="B71" s="193">
        <f>IF(2!AW34,2!AT37,"")</f>
      </c>
      <c r="C71" s="193">
        <f>IF(2!AW34,2!AT39,"")</f>
      </c>
      <c r="D71" s="194">
        <f>IF(2!AW34,2!AT38,"")</f>
      </c>
      <c r="E71" s="194">
        <f>IF(2!AW34,2!AT36,"")</f>
      </c>
      <c r="F71" s="194">
        <f>IF(2!$AW$34,2!AT58,"")</f>
      </c>
      <c r="G71" s="194">
        <f>IF(2!$AW$34,2!AU58,"")</f>
      </c>
      <c r="H71" s="194">
        <f>IF(2!$AW$34,2!AV58,"")</f>
      </c>
      <c r="I71" s="194">
        <f>IF(2!$AW$34,2!AW58,"")</f>
      </c>
      <c r="J71" s="195">
        <f>IF(2!AW34,SUM(F71:I71),"")</f>
      </c>
      <c r="K71" s="196">
        <f>IF(2!AW34,J71/'Info Turnier'!B2,"")</f>
      </c>
      <c r="L71" s="196"/>
      <c r="M71" s="193">
        <f>IF(2!AW34,(LARGE(F71:I71,1)-SMALL(F71:I71,1)),"")</f>
      </c>
      <c r="N71" s="197">
        <f>IF(2!AW34,"/","")</f>
      </c>
      <c r="O71" s="198">
        <f>IF(2!AW34,(LARGE(F71:I71,2)-SMALL(F71:I71,2)),"")</f>
      </c>
      <c r="P71" s="193"/>
    </row>
    <row r="72" spans="1:16" ht="12.75">
      <c r="A72" s="246" t="s">
        <v>112</v>
      </c>
      <c r="B72" s="193">
        <f>IF(2!I194,2!F197,"")</f>
      </c>
      <c r="C72" s="193">
        <f>IF(2!I194,2!F199,"")</f>
      </c>
      <c r="D72" s="194">
        <f>IF(2!I194,2!F198,"")</f>
      </c>
      <c r="E72" s="194">
        <f>IF(2!I194,2!F196,"")</f>
      </c>
      <c r="F72" s="194">
        <f>IF(2!$I$194,2!F218,"")</f>
      </c>
      <c r="G72" s="194">
        <f>IF(2!$I$194,2!G218,"")</f>
      </c>
      <c r="H72" s="194">
        <f>IF(2!$I$194,2!H218,"")</f>
      </c>
      <c r="I72" s="194">
        <f>IF(2!$I$194,2!I218,"")</f>
      </c>
      <c r="J72" s="195">
        <f>IF(2!I194,SUM(F72:I72),"")</f>
      </c>
      <c r="K72" s="196">
        <f>IF(2!I194,J72/'Info Turnier'!B2,"")</f>
      </c>
      <c r="L72" s="196"/>
      <c r="M72" s="193">
        <f>IF(2!I194,(LARGE(F72:I72,1)-SMALL(F72:I72,1)),"")</f>
      </c>
      <c r="N72" s="197">
        <f>IF(2!I194,"/","")</f>
      </c>
      <c r="O72" s="198">
        <f>IF(2!I194,(LARGE(F72:I72,2)-SMALL(F72:I72,2)),"")</f>
      </c>
      <c r="P72" s="193"/>
    </row>
    <row r="73" spans="1:16" ht="12.75">
      <c r="A73" s="248" t="s">
        <v>113</v>
      </c>
      <c r="B73" s="186">
        <f>IF(2!BE2,2!BB5,"")</f>
      </c>
      <c r="C73" s="186">
        <f>IF(2!BE2,2!BB7,"")</f>
      </c>
      <c r="D73" s="187">
        <f>IF(2!BE2,2!BB6,"")</f>
      </c>
      <c r="E73" s="187">
        <f>IF(2!BE2,2!BB4,"")</f>
      </c>
      <c r="F73" s="187">
        <f>IF(2!$BE$2,2!BB26,"")</f>
      </c>
      <c r="G73" s="187">
        <f>IF(2!$BE$2,2!BC26,"")</f>
      </c>
      <c r="H73" s="187">
        <f>IF(2!$BE$2,2!BD26,"")</f>
      </c>
      <c r="I73" s="187">
        <f>IF(2!$BE$2,2!BE26,"")</f>
      </c>
      <c r="J73" s="188">
        <f>IF(2!BE2,SUM(F73:I73),"")</f>
      </c>
      <c r="K73" s="189">
        <f>IF(2!BE2,J73/'Info Turnier'!B2,"")</f>
      </c>
      <c r="L73" s="189"/>
      <c r="M73" s="186">
        <f>IF(2!BE2,(LARGE(F73:I73,1)-SMALL(F73:I73,1)),"")</f>
      </c>
      <c r="N73" s="190">
        <f>IF(2!BE2,"/","")</f>
      </c>
      <c r="O73" s="191">
        <f>IF(2!BE2,(LARGE(F73:I73,2)-SMALL(F73:I73,2)),"")</f>
      </c>
      <c r="P73" s="186"/>
    </row>
    <row r="74" spans="1:16" ht="12.75">
      <c r="A74" s="246" t="s">
        <v>114</v>
      </c>
      <c r="B74" s="193">
        <f>IF(2!E194,2!B197,"")</f>
      </c>
      <c r="C74" s="193">
        <f>IF(2!E194,2!B199,"")</f>
      </c>
      <c r="D74" s="194">
        <f>IF(2!E194,2!B198,"")</f>
      </c>
      <c r="E74" s="194">
        <f>IF(2!E194,2!B196,"")</f>
      </c>
      <c r="F74" s="194">
        <f>IF(2!$E$194,2!B218,"")</f>
      </c>
      <c r="G74" s="194">
        <f>IF(2!$E$194,2!C218,"")</f>
      </c>
      <c r="H74" s="194">
        <f>IF(2!$E$194,2!D218,"")</f>
      </c>
      <c r="I74" s="194">
        <f>IF(2!$E$194,2!E218,"")</f>
      </c>
      <c r="J74" s="195">
        <f>IF(2!E194,SUM(F74:I74),"")</f>
      </c>
      <c r="K74" s="196">
        <f>IF(2!E194,J74/'Info Turnier'!B2,"")</f>
      </c>
      <c r="L74" s="196"/>
      <c r="M74" s="193">
        <f>IF(2!E194,(LARGE(F74:I74,1)-SMALL(F74:I74,1)),"")</f>
      </c>
      <c r="N74" s="197">
        <f>IF(2!E194,"/","")</f>
      </c>
      <c r="O74" s="198">
        <f>IF(2!E194,(LARGE(F74:I74,2)-SMALL(F74:I74,2)),"")</f>
      </c>
      <c r="P74" s="193"/>
    </row>
    <row r="75" spans="1:16" ht="12.75">
      <c r="A75" s="246" t="s">
        <v>115</v>
      </c>
      <c r="B75" s="193">
        <f>IF(2!BA66,2!AX69,"")</f>
      </c>
      <c r="C75" s="193">
        <f>IF(2!BA66,2!AX71,"")</f>
      </c>
      <c r="D75" s="194">
        <f>IF(2!BA66,2!AX70,"")</f>
      </c>
      <c r="E75" s="194">
        <f>IF(2!BA66,2!AX68,"")</f>
      </c>
      <c r="F75" s="194">
        <f>IF(2!$BA$66,2!AX90,"")</f>
      </c>
      <c r="G75" s="194">
        <f>IF(2!$BA$66,2!AY90,"")</f>
      </c>
      <c r="H75" s="194">
        <f>IF(2!$BA$66,2!AZ90,"")</f>
      </c>
      <c r="I75" s="194">
        <f>IF(2!$BA$66,2!BA90,"")</f>
      </c>
      <c r="J75" s="195">
        <f>IF(2!BA66,SUM(F75:I75),"")</f>
      </c>
      <c r="K75" s="196">
        <f>IF(2!BA66,J75/'Info Turnier'!B2,"")</f>
      </c>
      <c r="L75" s="196"/>
      <c r="M75" s="193">
        <f>IF(2!BA66,(LARGE(F75:I75,1)-SMALL(F75:I75,1)),"")</f>
      </c>
      <c r="N75" s="197">
        <f>IF(2!BA66,"/","")</f>
      </c>
      <c r="O75" s="198">
        <f>IF(2!BA66,(LARGE(F75:I75,2)-SMALL(F75:I75,2)),"")</f>
      </c>
      <c r="P75" s="193"/>
    </row>
    <row r="76" spans="1:16" ht="12.75">
      <c r="A76" s="246" t="s">
        <v>116</v>
      </c>
      <c r="B76" s="193">
        <f>IF(2!BA162,2!AX165,"")</f>
      </c>
      <c r="C76" s="193">
        <f>IF(2!BA162,2!AX167,"")</f>
      </c>
      <c r="D76" s="194">
        <f>IF(2!BA162,2!AX166,"")</f>
      </c>
      <c r="E76" s="194">
        <f>IF(2!BA162,2!AX164,"")</f>
      </c>
      <c r="F76" s="194">
        <f>IF(2!$BA$162,2!AX186,"")</f>
      </c>
      <c r="G76" s="194">
        <f>IF(2!$BA$162,2!AY186,"")</f>
      </c>
      <c r="H76" s="194">
        <f>IF(2!$BA$162,2!AZ186,"")</f>
      </c>
      <c r="I76" s="194">
        <f>IF(2!$BA$162,2!BA186,"")</f>
      </c>
      <c r="J76" s="195">
        <f>IF(2!BA162,SUM(F76:I76),"")</f>
      </c>
      <c r="K76" s="196">
        <f>IF(2!BA162,J76/'Info Turnier'!B2,"")</f>
      </c>
      <c r="L76" s="196"/>
      <c r="M76" s="193">
        <f>IF(2!BA162,(LARGE(F76:I76,1)-SMALL(F76:I76,1)),"")</f>
      </c>
      <c r="N76" s="197">
        <f>IF(2!BA162,"/","")</f>
      </c>
      <c r="O76" s="198">
        <f>IF(2!BA162,(LARGE(F76:I76,2)-SMALL(F76:I76,2)),"")</f>
      </c>
      <c r="P76" s="193"/>
    </row>
    <row r="77" spans="1:16" ht="12.75">
      <c r="A77" s="246" t="s">
        <v>117</v>
      </c>
      <c r="B77" s="193">
        <f>IF(2!AK2,2!AH5,"")</f>
      </c>
      <c r="C77" s="193">
        <f>IF(2!AK2,2!AH7,"")</f>
      </c>
      <c r="D77" s="194">
        <f>IF(2!AK2,2!AH6,"")</f>
      </c>
      <c r="E77" s="194">
        <f>IF(2!AK2,2!AL4,"")</f>
      </c>
      <c r="F77" s="194">
        <f>IF(2!$AK$2,2!AH26,"")</f>
      </c>
      <c r="G77" s="194">
        <f>IF(2!$AK$2,2!AI26,"")</f>
      </c>
      <c r="H77" s="194">
        <f>IF(2!$AK$2,2!AJ26,"")</f>
      </c>
      <c r="I77" s="194">
        <f>IF(2!$AK$2,2!AK26,"")</f>
      </c>
      <c r="J77" s="195">
        <f>IF(2!AK2,SUM(F77:I77),"")</f>
      </c>
      <c r="K77" s="196">
        <f>IF(2!AK2,J77/'Info Turnier'!B2,"")</f>
      </c>
      <c r="L77" s="196"/>
      <c r="M77" s="193">
        <f>IF(2!AK2,(LARGE(F77:I77,1)-SMALL(F77:I77,1)),"")</f>
      </c>
      <c r="N77" s="197">
        <f>IF(2!AK2,"/","")</f>
      </c>
      <c r="O77" s="198">
        <f>IF(2!AK2,(LARGE(F77:I77,2)-SMALL(F77:I77,2)),"")</f>
      </c>
      <c r="P77" s="193"/>
    </row>
    <row r="78" spans="1:16" ht="12.75">
      <c r="A78" s="246" t="s">
        <v>118</v>
      </c>
      <c r="B78" s="193">
        <f>IF(2!AW162,2!AT165,"")</f>
      </c>
      <c r="C78" s="193">
        <f>IF(2!AW162,2!AT167,"")</f>
      </c>
      <c r="D78" s="194">
        <f>IF(2!AW162,2!AT166,"")</f>
      </c>
      <c r="E78" s="194">
        <f>IF(2!AW162,2!AT164,"")</f>
      </c>
      <c r="F78" s="194">
        <f>IF(2!$AW$162,2!AT186,"")</f>
      </c>
      <c r="G78" s="194">
        <f>IF(2!$AW$162,2!AU186,"")</f>
      </c>
      <c r="H78" s="194">
        <f>IF(2!$AW$162,2!AV186,"")</f>
      </c>
      <c r="I78" s="194">
        <f>IF(2!$AW$162,2!AW186,"")</f>
      </c>
      <c r="J78" s="195">
        <f>IF(2!AW162,SUM(F78:I78),"")</f>
      </c>
      <c r="K78" s="196">
        <f>IF(2!AW162,J78/'Info Turnier'!B2,"")</f>
      </c>
      <c r="L78" s="196"/>
      <c r="M78" s="193">
        <f>IF(2!AW162,(LARGE(F78:I78,1)-SMALL(F78:I78,1)),"")</f>
      </c>
      <c r="N78" s="197">
        <f>IF(2!AW162,"/","")</f>
      </c>
      <c r="O78" s="198">
        <f>IF(2!AW162,(LARGE(F78:I78,2)-SMALL(F78:I78,2)),"")</f>
      </c>
      <c r="P78" s="193"/>
    </row>
    <row r="79" spans="1:16" ht="12.75">
      <c r="A79" s="246" t="s">
        <v>119</v>
      </c>
      <c r="B79" s="193">
        <f>IF(2!AK34,2!AH37,"")</f>
      </c>
      <c r="C79" s="193">
        <f>IF(2!AK34,2!AH39,"")</f>
      </c>
      <c r="D79" s="194">
        <f>IF(2!AK34,2!AH38,"")</f>
      </c>
      <c r="E79" s="194">
        <f>IF(2!AK34,2!AH36,"")</f>
      </c>
      <c r="F79" s="194">
        <f>IF(2!$AK$34,2!AH58,"")</f>
      </c>
      <c r="G79" s="194">
        <f>IF(2!$AK$34,2!AI58,"")</f>
      </c>
      <c r="H79" s="194">
        <f>IF(2!$AK$34,2!AJ58,"")</f>
      </c>
      <c r="I79" s="194">
        <f>IF(2!$AK$34,2!AK58,"")</f>
      </c>
      <c r="J79" s="195">
        <f>IF(2!AK34,SUM(F79:I79),"")</f>
      </c>
      <c r="K79" s="196">
        <f>IF(2!AK34,J79/'Info Turnier'!B2,"")</f>
      </c>
      <c r="L79" s="196"/>
      <c r="M79" s="193">
        <f>IF(2!AK34,(LARGE(F79:I79,1)-SMALL(F79:I79,1)),"")</f>
      </c>
      <c r="N79" s="197">
        <f>IF(2!AK34,"/","")</f>
      </c>
      <c r="O79" s="198">
        <f>IF(2!AK34,(LARGE(F79:I79,2)-SMALL(F79:I79,2)),"")</f>
      </c>
      <c r="P79" s="193"/>
    </row>
    <row r="80" spans="1:16" ht="12.75">
      <c r="A80" s="246" t="s">
        <v>120</v>
      </c>
      <c r="B80" s="193">
        <f>IF(2!BE34,2!BB37,"")</f>
      </c>
      <c r="C80" s="193">
        <f>IF(2!BE34,2!BB39,"")</f>
      </c>
      <c r="D80" s="194">
        <f>IF(2!BE34,2!BB38,"")</f>
      </c>
      <c r="E80" s="194">
        <f>IF(2!BE34,2!BB36,"")</f>
      </c>
      <c r="F80" s="194">
        <f>IF(2!$BE$34,2!BB58,"")</f>
      </c>
      <c r="G80" s="194">
        <f>IF(2!$BE$34,2!BC58,"")</f>
      </c>
      <c r="H80" s="194">
        <f>IF(2!$BE$34,2!BD58,"")</f>
      </c>
      <c r="I80" s="194">
        <f>IF(2!$BE$34,2!BE58,"")</f>
      </c>
      <c r="J80" s="195">
        <f>IF(2!BE34,SUM(F80:I80),"")</f>
      </c>
      <c r="K80" s="196">
        <f>IF(2!BE34,J80/'Info Turnier'!B2,"")</f>
      </c>
      <c r="L80" s="196"/>
      <c r="M80" s="193">
        <f>IF(2!BE34,(LARGE(F80:I80,1)-SMALL(F80:I80,1)),"")</f>
      </c>
      <c r="N80" s="197">
        <f>IF(2!BE34,"/","")</f>
      </c>
      <c r="O80" s="198">
        <f>IF(2!BE34,(LARGE(F80:I80,2)-SMALL(F80:I80,2)),"")</f>
      </c>
      <c r="P80" s="193"/>
    </row>
    <row r="81" spans="1:16" ht="12.75">
      <c r="A81" s="246" t="s">
        <v>121</v>
      </c>
      <c r="B81" s="193">
        <f>IF(2!AK66,2!AH69,"")</f>
      </c>
      <c r="C81" s="193">
        <f>IF(2!AK66,2!AH71,"")</f>
      </c>
      <c r="D81" s="194">
        <f>IF(2!AK66,2!AH70,"")</f>
      </c>
      <c r="E81" s="194">
        <f>IF(2!AK66,2!AH68,"")</f>
      </c>
      <c r="F81" s="194">
        <f>IF(2!$AK$66,2!AH90,"")</f>
      </c>
      <c r="G81" s="194">
        <f>IF(2!$AK$66,2!AI90,"")</f>
      </c>
      <c r="H81" s="194">
        <f>IF(2!$AK$66,2!AJ90,"")</f>
      </c>
      <c r="I81" s="194">
        <f>IF(2!$AK$66,2!AK90,"")</f>
      </c>
      <c r="J81" s="195">
        <f>IF(2!AK66,SUM(F81:I81),"")</f>
      </c>
      <c r="K81" s="196">
        <f>IF(2!AK66,J81/'Info Turnier'!B2,"")</f>
      </c>
      <c r="L81" s="196"/>
      <c r="M81" s="193">
        <f>IF(2!AK66,(LARGE(F81:I81,1)-SMALL(F81:I81,1)),"")</f>
      </c>
      <c r="N81" s="197">
        <f>IF(2!AK66,"/","")</f>
      </c>
      <c r="O81" s="198">
        <f>IF(2!AK66,(LARGE(F81:I81,2)-SMALL(F81:I81,2)),"")</f>
      </c>
      <c r="P81" s="193"/>
    </row>
    <row r="82" spans="1:16" ht="12.75">
      <c r="A82" s="246" t="s">
        <v>122</v>
      </c>
      <c r="B82" s="193">
        <f>IF(2!BE66,2!BB69,"")</f>
      </c>
      <c r="C82" s="193">
        <f>IF(2!BE66,2!BB71,"")</f>
      </c>
      <c r="D82" s="194">
        <f>IF(2!BE66,2!BB70,"")</f>
      </c>
      <c r="E82" s="194">
        <f>IF(2!BE66,2!BB68,"")</f>
      </c>
      <c r="F82" s="194">
        <f>IF(2!$BE$66,2!BB90,"")</f>
      </c>
      <c r="G82" s="194">
        <f>IF(2!$BE$66,2!BC90,"")</f>
      </c>
      <c r="H82" s="194">
        <f>IF(2!$BE$66,2!BD90,"")</f>
      </c>
      <c r="I82" s="194">
        <f>IF(2!$BE$66,2!BE90,"")</f>
      </c>
      <c r="J82" s="195">
        <f>IF(2!BE66,SUM(F82:I82),"")</f>
      </c>
      <c r="K82" s="196">
        <f>IF(2!BE66,J82/'Info Turnier'!B2,"")</f>
      </c>
      <c r="L82" s="196"/>
      <c r="M82" s="193">
        <f>IF(2!BE66,(LARGE(F82:I82,1)-SMALL(F82:I82,1)),"")</f>
      </c>
      <c r="N82" s="197">
        <f>IF(2!BE66,"/","")</f>
      </c>
      <c r="O82" s="198">
        <f>IF(2!BE66,(LARGE(F82:I82,2)-SMALL(F82:I82,2)),"")</f>
      </c>
      <c r="P82" s="193"/>
    </row>
    <row r="83" spans="1:16" ht="12.75">
      <c r="A83" s="246" t="s">
        <v>123</v>
      </c>
      <c r="B83" s="193">
        <f>IF(2!AK98,2!AH101,"")</f>
      </c>
      <c r="C83" s="193">
        <f>IF(2!AK98,2!AH103,"")</f>
      </c>
      <c r="D83" s="194">
        <f>IF(2!AK98,2!AH102,"")</f>
      </c>
      <c r="E83" s="194">
        <f>IF(2!AK98,2!AH100,"")</f>
      </c>
      <c r="F83" s="194">
        <f>IF(2!$AK$98,2!AH122,"")</f>
      </c>
      <c r="G83" s="194">
        <f>IF(2!$AK$98,2!AI122,"")</f>
      </c>
      <c r="H83" s="194">
        <f>IF(2!$AK$98,2!AJ122,"")</f>
      </c>
      <c r="I83" s="194">
        <f>IF(2!$AK$98,2!AK122,"")</f>
      </c>
      <c r="J83" s="195">
        <f>IF(2!AK98,SUM(F83:I83),"")</f>
      </c>
      <c r="K83" s="196">
        <f>IF(2!AK98,J83/'Info Turnier'!B2,"")</f>
      </c>
      <c r="L83" s="196"/>
      <c r="M83" s="193">
        <f>IF(2!AK98,(LARGE(F83:I83,1)-SMALL(F83:I83,1)),"")</f>
      </c>
      <c r="N83" s="197">
        <f>IF(2!AK98,"/","")</f>
      </c>
      <c r="O83" s="198">
        <f>IF(2!AK98,(LARGE(F83:I83,2)-SMALL(F83:I83,2)),"")</f>
      </c>
      <c r="P83" s="193"/>
    </row>
    <row r="84" spans="1:16" ht="12.75">
      <c r="A84" s="246" t="s">
        <v>124</v>
      </c>
      <c r="B84" s="193">
        <f>IF(2!BE98,2!BB101,"")</f>
      </c>
      <c r="C84" s="193">
        <f>IF(2!BE98,2!BB103,"")</f>
      </c>
      <c r="D84" s="194">
        <f>IF(2!BE98,2!BB102,"")</f>
      </c>
      <c r="E84" s="194">
        <f>IF(2!BE98,2!BB100,"")</f>
      </c>
      <c r="F84" s="194">
        <f>IF(2!$BE$98,2!BB122,"")</f>
      </c>
      <c r="G84" s="194">
        <f>IF(2!$BE$98,2!BC122,"")</f>
      </c>
      <c r="H84" s="194">
        <f>IF(2!$BE$98,2!BD122,"")</f>
      </c>
      <c r="I84" s="194">
        <f>IF(2!$BE$98,2!BE122,"")</f>
      </c>
      <c r="J84" s="195">
        <f>IF(2!BE98,SUM(F84:I84),"")</f>
      </c>
      <c r="K84" s="196">
        <f>IF(2!BE98,J84/'Info Turnier'!B2,"")</f>
      </c>
      <c r="L84" s="196"/>
      <c r="M84" s="193">
        <f>IF(2!BE98,(LARGE(F84:I84,1)-SMALL(F84:I84,1)),"")</f>
      </c>
      <c r="N84" s="197">
        <f>IF(2!BE98,"/","")</f>
      </c>
      <c r="O84" s="198">
        <f>IF(2!BE98,(LARGE(F84:I84,2)-SMALL(F84:I84,2)),"")</f>
      </c>
      <c r="P84" s="193"/>
    </row>
    <row r="85" spans="1:16" ht="12.75">
      <c r="A85" s="246" t="s">
        <v>125</v>
      </c>
      <c r="B85" s="193">
        <f>IF(2!BA130,2!AX133,"")</f>
      </c>
      <c r="C85" s="193">
        <f>IF(2!BA130,2!AX135,"")</f>
      </c>
      <c r="D85" s="194">
        <f>IF(2!BA130,2!AX134,"")</f>
      </c>
      <c r="E85" s="194">
        <f>IF(2!BA130,2!AX132,"")</f>
      </c>
      <c r="F85" s="194">
        <f>IF(2!$BA$130,2!AX154,"")</f>
      </c>
      <c r="G85" s="194">
        <f>IF(2!$BA$130,2!AY154,"")</f>
      </c>
      <c r="H85" s="194">
        <f>IF(2!$BA$130,2!AZ154,"")</f>
      </c>
      <c r="I85" s="194">
        <f>IF(2!$BA$130,2!BA154,"")</f>
      </c>
      <c r="J85" s="195">
        <f>IF(2!BA130,SUM(F85:I85),"")</f>
      </c>
      <c r="K85" s="196">
        <f>IF(2!BA130,J85/'Info Turnier'!B2,"")</f>
      </c>
      <c r="L85" s="196"/>
      <c r="M85" s="193">
        <f>IF(2!BA130,(LARGE(F85:I85,1)-SMALL(F85:I85,1)),"")</f>
      </c>
      <c r="N85" s="197">
        <f>IF(2!BA130,"/","")</f>
      </c>
      <c r="O85" s="198">
        <f>IF(2!BA130,(LARGE(F85:I85,2)-SMALL(F85:I85,2)),"")</f>
      </c>
      <c r="P85" s="193"/>
    </row>
    <row r="86" spans="1:16" ht="12.75">
      <c r="A86" s="246" t="s">
        <v>141</v>
      </c>
      <c r="B86" s="193">
        <f>IF(2!BE130,2!BB133,"")</f>
      </c>
      <c r="C86" s="193">
        <f>IF(2!BE130,2!BB135,"")</f>
      </c>
      <c r="D86" s="194">
        <f>IF(2!BE130,2!BB134,"")</f>
      </c>
      <c r="E86" s="194">
        <f>IF(2!BE130,2!BB132,"")</f>
      </c>
      <c r="F86" s="194">
        <f>IF(2!$BE$130,2!BB154,"")</f>
      </c>
      <c r="G86" s="194">
        <f>IF(2!$BE$130,2!BC154,"")</f>
      </c>
      <c r="H86" s="194">
        <f>IF(2!$BE$130,2!BD154,"")</f>
      </c>
      <c r="I86" s="194">
        <f>IF(2!$BE$130,2!BE154,"")</f>
      </c>
      <c r="J86" s="195">
        <f>IF(2!BE130,SUM(F86:I86),"")</f>
      </c>
      <c r="K86" s="196">
        <f>IF(2!BE130,J86/'Info Turnier'!B2,"")</f>
      </c>
      <c r="L86" s="196"/>
      <c r="M86" s="193">
        <f>IF(2!BE130,(LARGE(F86:I86,1)-SMALL(F86:I86,1)),"")</f>
      </c>
      <c r="N86" s="197">
        <f>IF(2!BE130,"/","")</f>
      </c>
      <c r="O86" s="198">
        <f>IF(2!BE130,(LARGE(F86:I86,2)-SMALL(F86:I86,2)),"")</f>
      </c>
      <c r="P86" s="193"/>
    </row>
    <row r="87" spans="1:16" ht="12.75">
      <c r="A87" s="246" t="s">
        <v>142</v>
      </c>
      <c r="B87" s="193">
        <f>IF(2!BE162,2!BB165,"")</f>
      </c>
      <c r="C87" s="193">
        <f>IF(2!BE162,2!BB167,"")</f>
      </c>
      <c r="D87" s="194">
        <f>IF(2!BE162,2!BB166,"")</f>
      </c>
      <c r="E87" s="194">
        <f>IF(2!BE162,2!BB164,"")</f>
      </c>
      <c r="F87" s="194">
        <f>IF(2!$BE$162,2!BB186,"")</f>
      </c>
      <c r="G87" s="194">
        <f>IF(2!$BE$162,2!BC186,"")</f>
      </c>
      <c r="H87" s="194">
        <f>IF(2!$BE$162,2!BD186,"")</f>
      </c>
      <c r="I87" s="194">
        <f>IF(2!$BE$162,2!BE186,"")</f>
      </c>
      <c r="J87" s="195">
        <f>IF(2!BE162,SUM(F87:I87),"")</f>
      </c>
      <c r="K87" s="196">
        <f>IF(2!BE162,J87/'Info Turnier'!B2,"")</f>
      </c>
      <c r="L87" s="196"/>
      <c r="M87" s="193">
        <f>IF(2!BE162,(LARGE(F87:I87,1)-SMALL(F87:I87,1)),"")</f>
      </c>
      <c r="N87" s="197">
        <f>IF(2!BE162,"/","")</f>
      </c>
      <c r="O87" s="198">
        <f>IF(2!BE162,(LARGE(F87:I87,2)-SMALL(F87:I87,2)),"")</f>
      </c>
      <c r="P87" s="193"/>
    </row>
    <row r="88" spans="1:16" ht="12.75">
      <c r="A88" s="246" t="s">
        <v>143</v>
      </c>
      <c r="B88" s="193">
        <f>IF(2!M194,2!J197,"")</f>
      </c>
      <c r="C88" s="193">
        <f>IF(2!M194,2!J199,"")</f>
      </c>
      <c r="D88" s="194">
        <f>IF(2!M194,2!J198,"")</f>
      </c>
      <c r="E88" s="194">
        <f>IF(2!M194,2!J196,"")</f>
      </c>
      <c r="F88" s="194">
        <f>IF(2!$M$194,2!J218,"")</f>
      </c>
      <c r="G88" s="194">
        <f>IF(2!$M$194,2!K218,"")</f>
      </c>
      <c r="H88" s="194">
        <f>IF(2!$M$194,2!L218,"")</f>
      </c>
      <c r="I88" s="194">
        <f>IF(2!$M$194,2!M218,"")</f>
      </c>
      <c r="J88" s="195">
        <f>IF(2!M194,SUM(F88:I88),"")</f>
      </c>
      <c r="K88" s="196">
        <f>IF(2!M194,J88/'Info Turnier'!B2,"")</f>
      </c>
      <c r="L88" s="196"/>
      <c r="M88" s="193">
        <f>IF(2!M194,(LARGE(F88:I88,1)-SMALL(F88:I88,1)),"")</f>
      </c>
      <c r="N88" s="197">
        <f>IF(2!M194,"/","")</f>
      </c>
      <c r="O88" s="198">
        <f>IF(2!M194,(LARGE(F88:I88,2)-SMALL(F88:I88,2)),"")</f>
      </c>
      <c r="P88" s="193"/>
    </row>
    <row r="89" spans="1:16" ht="12.75">
      <c r="A89" s="246" t="s">
        <v>144</v>
      </c>
      <c r="B89" s="193">
        <f>IF(2!Q194,2!N197,"")</f>
      </c>
      <c r="C89" s="193">
        <f>IF(2!Q194,2!N199,"")</f>
      </c>
      <c r="D89" s="194">
        <f>IF(2!Q194,2!N198,"")</f>
      </c>
      <c r="E89" s="194">
        <f>IF(2!Q194,2!N196,"")</f>
      </c>
      <c r="F89" s="194">
        <f>IF(2!$Q$194,2!N218,"")</f>
      </c>
      <c r="G89" s="194">
        <f>IF(2!$Q$194,2!O218,"")</f>
      </c>
      <c r="H89" s="194">
        <f>IF(2!$Q$194,2!P218,"")</f>
      </c>
      <c r="I89" s="194">
        <f>IF(2!$Q$194,2!Q218,"")</f>
      </c>
      <c r="J89" s="195">
        <f>IF(2!Q194,SUM(F89:I89),"")</f>
      </c>
      <c r="K89" s="196">
        <f>IF(2!Q194,J89/'Info Turnier'!B2,"")</f>
      </c>
      <c r="L89" s="196"/>
      <c r="M89" s="193">
        <f>IF(2!Q194,(LARGE(F89:I89,1)-SMALL(F89:I89,1)),"")</f>
      </c>
      <c r="N89" s="197">
        <f>IF(2!Q194,"/","")</f>
      </c>
      <c r="O89" s="198">
        <f>IF(2!Q194,(LARGE(F89:I89,2)-SMALL(F89:I89,2)),"")</f>
      </c>
      <c r="P89" s="193"/>
    </row>
    <row r="90" spans="1:16" ht="12.75">
      <c r="A90" s="246" t="s">
        <v>145</v>
      </c>
      <c r="B90" s="193">
        <f>IF(2!U194,2!R197,"")</f>
      </c>
      <c r="C90" s="193">
        <f>IF(2!U194,2!R199,"")</f>
      </c>
      <c r="D90" s="194">
        <f>IF(2!U194,2!R198,"")</f>
      </c>
      <c r="E90" s="194">
        <f>IF(2!U194,2!R196,"")</f>
      </c>
      <c r="F90" s="194">
        <f>IF(2!$U$194,2!R218,"")</f>
      </c>
      <c r="G90" s="194">
        <f>IF(2!$U$194,2!S218,"")</f>
      </c>
      <c r="H90" s="194">
        <f>IF(2!$U$194,2!T218,"")</f>
      </c>
      <c r="I90" s="194">
        <f>IF(2!$U$194,2!U218,"")</f>
      </c>
      <c r="J90" s="195">
        <f>IF(2!U194,SUM(F90:I90),"")</f>
      </c>
      <c r="K90" s="196">
        <f>IF(2!U194,J90/'Info Turnier'!B2,"")</f>
      </c>
      <c r="L90" s="196"/>
      <c r="M90" s="193">
        <f>IF(2!U194,(LARGE(F90:I90,1)-SMALL(F90:I90,1)),"")</f>
      </c>
      <c r="N90" s="197">
        <f>IF(2!U194,"/","")</f>
      </c>
      <c r="O90" s="198">
        <f>IF(2!U194,(LARGE(F90:I90,2)-SMALL(F90:I90,2)),"")</f>
      </c>
      <c r="P90" s="193"/>
    </row>
    <row r="91" spans="1:16" ht="12.75">
      <c r="A91" s="246" t="s">
        <v>146</v>
      </c>
      <c r="B91" s="193">
        <f>IF(2!Y194,2!V197,"")</f>
      </c>
      <c r="C91" s="193">
        <f>IF(2!Y194,2!V199,"")</f>
      </c>
      <c r="D91" s="194">
        <f>IF(2!Y194,2!V198,"")</f>
      </c>
      <c r="E91" s="194">
        <f>IF(2!Y194,2!V196,"")</f>
      </c>
      <c r="F91" s="194">
        <f>IF(2!$Y$194,2!V218,"")</f>
      </c>
      <c r="G91" s="194">
        <f>IF(2!$Y$194,2!W218,"")</f>
      </c>
      <c r="H91" s="194">
        <f>IF(2!$Y$194,2!X218,"")</f>
      </c>
      <c r="I91" s="194">
        <f>IF(2!$Y$194,2!Y218,"")</f>
      </c>
      <c r="J91" s="195">
        <f>IF(2!Y194,SUM(F91:I91),"")</f>
      </c>
      <c r="K91" s="196">
        <f>IF(2!Y194,J91/'Info Turnier'!B2,"")</f>
      </c>
      <c r="L91" s="196"/>
      <c r="M91" s="193">
        <f>IF(2!Y194,(LARGE(F91:I91,1)-SMALL(F91:I91,1)),"")</f>
      </c>
      <c r="N91" s="197">
        <f>IF(2!Y194,"/","")</f>
      </c>
      <c r="O91" s="198">
        <f>IF(2!Y194,(LARGE(F91:I91,2)-SMALL(F91:I91,2)),"")</f>
      </c>
      <c r="P91" s="193"/>
    </row>
    <row r="92" spans="1:16" ht="12.75">
      <c r="A92" s="246" t="s">
        <v>147</v>
      </c>
      <c r="B92" s="193">
        <f>IF(2!AC194,2!Z197,"")</f>
      </c>
      <c r="C92" s="193">
        <f>IF(2!AC194,2!Z199,"")</f>
      </c>
      <c r="D92" s="194">
        <f>IF(2!AC194,2!Z198,"")</f>
      </c>
      <c r="E92" s="194">
        <f>IF(2!AC194,2!Z196,"")</f>
      </c>
      <c r="F92" s="194">
        <f>IF(2!$AC$194,2!Z218,"")</f>
      </c>
      <c r="G92" s="194">
        <f>IF(2!$AC$194,2!AA218,"")</f>
      </c>
      <c r="H92" s="194">
        <f>IF(2!$AC$194,2!AB218,"")</f>
      </c>
      <c r="I92" s="194">
        <f>IF(2!$AC$194,2!AC218,"")</f>
      </c>
      <c r="J92" s="195">
        <f>IF(2!AC194,SUM(F92:I92),"")</f>
      </c>
      <c r="K92" s="196">
        <f>IF(2!AC194,J92/'Info Turnier'!B2,"")</f>
      </c>
      <c r="L92" s="196"/>
      <c r="M92" s="193">
        <f>IF(2!AC194,(LARGE(F92:I92,1)-SMALL(F92:I92,1)),"")</f>
      </c>
      <c r="N92" s="197">
        <f>IF(2!AC194,"/","")</f>
      </c>
      <c r="O92" s="198">
        <f>IF(2!AC194,(LARGE(F92:I92,2)-SMALL(F92:I92,2)),"")</f>
      </c>
      <c r="P92" s="193"/>
    </row>
    <row r="93" spans="1:16" ht="12.75">
      <c r="A93" s="246" t="s">
        <v>148</v>
      </c>
      <c r="B93" s="193">
        <f>IF(2!AG194,2!AD197,"")</f>
      </c>
      <c r="C93" s="193">
        <f>IF(2!AG194,2!AD199,"")</f>
      </c>
      <c r="D93" s="194">
        <f>IF(2!AG194,2!AD198,"")</f>
      </c>
      <c r="E93" s="194">
        <f>IF(2!AG194,2!AD196,"")</f>
      </c>
      <c r="F93" s="194">
        <f>IF(2!$AG$194,2!AD218,"")</f>
      </c>
      <c r="G93" s="194">
        <f>IF(2!$AG$194,2!AE218,"")</f>
      </c>
      <c r="H93" s="194">
        <f>IF(2!$AG$194,2!AF218,"")</f>
      </c>
      <c r="I93" s="194">
        <f>IF(2!$AG$194,2!AG218,"")</f>
      </c>
      <c r="J93" s="195">
        <f>IF(2!AG194,SUM(F93:I93),"")</f>
      </c>
      <c r="K93" s="196">
        <f>IF(2!AG194,J93/'Info Turnier'!B2,"")</f>
      </c>
      <c r="L93" s="196"/>
      <c r="M93" s="193">
        <f>IF(2!AG194,(LARGE(F93:I93,1)-SMALL(F93:I93,1)),"")</f>
      </c>
      <c r="N93" s="197">
        <f>IF(2!AG194,"/","")</f>
      </c>
      <c r="O93" s="198">
        <f>IF(2!AG194,(LARGE(F93:I93,2)-SMALL(F93:I93,2)),"")</f>
      </c>
      <c r="P93" s="193"/>
    </row>
    <row r="94" spans="1:16" ht="12.75">
      <c r="A94" s="246" t="s">
        <v>149</v>
      </c>
      <c r="B94" s="193">
        <f>IF(2!AK194,2!AH197,"")</f>
      </c>
      <c r="C94" s="193">
        <f>IF(2!AK194,2!AH199,"")</f>
      </c>
      <c r="D94" s="194">
        <f>IF(2!AK194,2!AH198,"")</f>
      </c>
      <c r="E94" s="194">
        <f>IF(2!AK194,2!AH196,"")</f>
      </c>
      <c r="F94" s="194">
        <f>IF(2!$AK$194,2!AH218,"")</f>
      </c>
      <c r="G94" s="194">
        <f>IF(2!$AK$194,2!AI218,"")</f>
      </c>
      <c r="H94" s="194">
        <f>IF(2!$AK$194,2!AJ218,"")</f>
      </c>
      <c r="I94" s="194">
        <f>IF(2!$AK$194,2!AK218,"")</f>
      </c>
      <c r="J94" s="195">
        <f>IF(2!AK194,SUM(F94:I94),"")</f>
      </c>
      <c r="K94" s="196">
        <f>IF(2!AK194,J94/'Info Turnier'!B2,"")</f>
      </c>
      <c r="L94" s="196"/>
      <c r="M94" s="193">
        <f>IF(2!AK194,(LARGE(F94:I94,1)-SMALL(F94:I94,1)),"")</f>
      </c>
      <c r="N94" s="197">
        <f>IF(2!AK194,"/","")</f>
      </c>
      <c r="O94" s="198">
        <f>IF(2!AK194,(LARGE(F94:I94,2)-SMALL(F94:I94,2)),"")</f>
      </c>
      <c r="P94" s="193"/>
    </row>
    <row r="95" spans="1:16" ht="12.75">
      <c r="A95" s="246" t="s">
        <v>150</v>
      </c>
      <c r="B95" s="193">
        <f>IF(2!AO194,2!AL197,"")</f>
      </c>
      <c r="C95" s="193">
        <f>IF(2!AO194,2!AL199,"")</f>
      </c>
      <c r="D95" s="194">
        <f>IF(2!AO194,2!AL198,"")</f>
      </c>
      <c r="E95" s="194">
        <f>IF(2!AO194,2!AL196,"")</f>
      </c>
      <c r="F95" s="194">
        <f>IF(2!$AO$194,2!AL218,"")</f>
      </c>
      <c r="G95" s="194">
        <f>IF(2!$AO$194,2!AM218,"")</f>
      </c>
      <c r="H95" s="194">
        <f>IF(2!$AO$194,2!AN218,"")</f>
      </c>
      <c r="I95" s="194">
        <f>IF(2!$AO$194,2!AO218,"")</f>
      </c>
      <c r="J95" s="195">
        <f>IF(2!AO194,SUM(F95:I95),"")</f>
      </c>
      <c r="K95" s="196">
        <f>IF(2!AO194,J95/'Info Turnier'!B2,"")</f>
      </c>
      <c r="L95" s="196"/>
      <c r="M95" s="193">
        <f>IF(2!AO194,(LARGE(F95:I95,1)-SMALL(F95:I95,1)),"")</f>
      </c>
      <c r="N95" s="197">
        <f>IF(2!AO194,"/","")</f>
      </c>
      <c r="O95" s="198">
        <f>IF(2!AO194,(LARGE(F95:I95,2)-SMALL(F95:I95,2)),"")</f>
      </c>
      <c r="P95" s="193"/>
    </row>
    <row r="96" spans="1:16" ht="12.75">
      <c r="A96" s="246" t="s">
        <v>151</v>
      </c>
      <c r="B96" s="193">
        <f>IF(2!AS194,2!AP197,"")</f>
      </c>
      <c r="C96" s="193">
        <f>IF(2!AS194,2!AP199,"")</f>
      </c>
      <c r="D96" s="194">
        <f>IF(2!AS194,2!AP198,"")</f>
      </c>
      <c r="E96" s="194">
        <f>IF(2!AS194,2!AP196,"")</f>
      </c>
      <c r="F96" s="194">
        <f>IF(2!$AS$194,2!AP218,"")</f>
      </c>
      <c r="G96" s="194">
        <f>IF(2!$AS$194,2!AQ218,"")</f>
      </c>
      <c r="H96" s="194">
        <f>IF(2!$AS$194,2!AR218,"")</f>
      </c>
      <c r="I96" s="194">
        <f>IF(2!$AS$194,2!AS218,"")</f>
      </c>
      <c r="J96" s="195">
        <f>IF(2!AS194,SUM(F96:I96),"")</f>
      </c>
      <c r="K96" s="196">
        <f>IF(2!AS194,J96/'Info Turnier'!B2,"")</f>
      </c>
      <c r="L96" s="196"/>
      <c r="M96" s="193">
        <f>IF(2!AS194,(LARGE(F96:I96,1)-SMALL(F96:I96,1)),"")</f>
      </c>
      <c r="N96" s="197">
        <f>IF(2!AS194,"/","")</f>
      </c>
      <c r="O96" s="198">
        <f>IF(2!AS194,(LARGE(F96:I96,2)-SMALL(F96:I96,2)),"")</f>
      </c>
      <c r="P96" s="193"/>
    </row>
    <row r="97" spans="1:16" ht="12.75">
      <c r="A97" s="246" t="s">
        <v>152</v>
      </c>
      <c r="B97" s="193">
        <f>IF(2!AW194,2!AT197,"")</f>
      </c>
      <c r="C97" s="193">
        <f>IF(2!AW194,2!AT199,"")</f>
      </c>
      <c r="D97" s="194">
        <f>IF(2!AW194,2!AT198,"")</f>
      </c>
      <c r="E97" s="194">
        <f>IF(2!AW194,2!AT196,"")</f>
      </c>
      <c r="F97" s="194">
        <f>IF(2!$AW$194,2!AT218,"")</f>
      </c>
      <c r="G97" s="194">
        <f>IF(2!$AW$194,2!AU218,"")</f>
      </c>
      <c r="H97" s="194">
        <f>IF(2!$AW$194,2!AV218,"")</f>
      </c>
      <c r="I97" s="194">
        <f>IF(2!$AW$194,2!AW218,"")</f>
      </c>
      <c r="J97" s="195">
        <f>IF(2!AW194,SUM(F97:I97),"")</f>
      </c>
      <c r="K97" s="196">
        <f>IF(2!AW194,J97/'Info Turnier'!B2,"")</f>
      </c>
      <c r="L97" s="196"/>
      <c r="M97" s="193">
        <f>IF(2!AW194,(LARGE(F97:I97,1)-SMALL(F97:I97,1)),"")</f>
      </c>
      <c r="N97" s="197">
        <f>IF(2!AW194,"/","")</f>
      </c>
      <c r="O97" s="198">
        <f>IF(2!AW194,(LARGE(F97:I97,2)-SMALL(F97:I97,2)),"")</f>
      </c>
      <c r="P97" s="193"/>
    </row>
    <row r="98" spans="1:16" ht="12.75">
      <c r="A98" s="246" t="s">
        <v>153</v>
      </c>
      <c r="B98" s="193">
        <f>IF(2!BA194,2!AX197,"")</f>
      </c>
      <c r="C98" s="193">
        <f>IF(2!BA194,2!AX199,"")</f>
      </c>
      <c r="D98" s="194">
        <f>IF(2!BA194,2!AX198,"")</f>
      </c>
      <c r="E98" s="194">
        <f>IF(2!BA194,2!AX196,"")</f>
      </c>
      <c r="F98" s="194">
        <f>IF(2!$BA$194,2!AX218,"")</f>
      </c>
      <c r="G98" s="194">
        <f>IF(2!$BA$194,2!AY218,"")</f>
      </c>
      <c r="H98" s="194">
        <f>IF(2!$BA$194,2!AZ218,"")</f>
      </c>
      <c r="I98" s="194">
        <f>IF(2!$BA$194,2!BA218,"")</f>
      </c>
      <c r="J98" s="195">
        <f>IF(2!BA194,SUM(F98:I98),"")</f>
      </c>
      <c r="K98" s="196">
        <f>IF(2!BA194,J98/'Info Turnier'!B2,"")</f>
      </c>
      <c r="L98" s="196"/>
      <c r="M98" s="193">
        <f>IF(2!BA194,(LARGE(F98:I98,1)-SMALL(F98:I98,1)),"")</f>
      </c>
      <c r="N98" s="197">
        <f>IF(2!BA194,"/","")</f>
      </c>
      <c r="O98" s="198">
        <f>IF(2!BA194,(LARGE(F98:I98,2)-SMALL(F98:I98,2)),"")</f>
      </c>
      <c r="P98" s="193"/>
    </row>
    <row r="99" spans="1:16" ht="12.75">
      <c r="A99" s="246" t="s">
        <v>154</v>
      </c>
      <c r="B99" s="193">
        <f>IF(2!BE194,2!BB197,"")</f>
      </c>
      <c r="C99" s="193">
        <f>IF(2!BE194,2!BB199,"")</f>
      </c>
      <c r="D99" s="194">
        <f>IF(2!BE194,2!BB198,"")</f>
      </c>
      <c r="E99" s="194">
        <f>IF(2!BE194,2!BB196,"")</f>
      </c>
      <c r="F99" s="194">
        <f>IF(2!$BE$194,2!BB218,"")</f>
      </c>
      <c r="G99" s="194">
        <f>IF(2!$BE$194,2!BC218,"")</f>
      </c>
      <c r="H99" s="194">
        <f>IF(2!$BE$194,2!BD218,"")</f>
      </c>
      <c r="I99" s="194">
        <f>IF(2!$BE$194,2!BE218,"")</f>
      </c>
      <c r="J99" s="195">
        <f>IF(2!BE194,SUM(F99:I99),"")</f>
      </c>
      <c r="K99" s="196">
        <f>IF(2!BE194,J99/'Info Turnier'!B2,"")</f>
      </c>
      <c r="L99" s="196"/>
      <c r="M99" s="193">
        <f>IF(2!BE194,(LARGE(F99:I99,1)-SMALL(F99:I99,1)),"")</f>
      </c>
      <c r="N99" s="197">
        <f>IF(2!BE194,"/","")</f>
      </c>
      <c r="O99" s="198">
        <f>IF(2!BE194,(LARGE(F99:I99,2)-SMALL(F99:I99,2)),"")</f>
      </c>
      <c r="P99" s="193"/>
    </row>
  </sheetData>
  <sheetProtection/>
  <mergeCells count="4">
    <mergeCell ref="A4:P4"/>
    <mergeCell ref="A3:P3"/>
    <mergeCell ref="A2:P2"/>
    <mergeCell ref="A1:P1"/>
  </mergeCells>
  <printOptions horizontalCentered="1"/>
  <pageMargins left="0.7874015748031497" right="0.7874015748031497" top="0.7874015748031497" bottom="0" header="0.3937007874015748" footer="0.5118110236220472"/>
  <pageSetup fitToHeight="1" fitToWidth="1" horizontalDpi="300" verticalDpi="300" orientation="portrait" paperSize="9" scale="8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Q20" sqref="Q20"/>
    </sheetView>
  </sheetViews>
  <sheetFormatPr defaultColWidth="11.421875" defaultRowHeight="12.75"/>
  <cols>
    <col min="1" max="1" width="0.85546875" style="0" customWidth="1"/>
    <col min="2" max="2" width="2.7109375" style="0" customWidth="1"/>
    <col min="3" max="3" width="22.7109375" style="0" customWidth="1"/>
    <col min="4" max="4" width="4.140625" style="0" customWidth="1"/>
    <col min="5" max="5" width="3.7109375" style="0" customWidth="1"/>
    <col min="6" max="6" width="1.1484375" style="0" customWidth="1"/>
    <col min="7" max="7" width="3.7109375" style="0" customWidth="1"/>
    <col min="8" max="8" width="7.00390625" style="0" customWidth="1"/>
    <col min="9" max="9" width="6.57421875" style="0" customWidth="1"/>
    <col min="10" max="15" width="2.7109375" style="0" customWidth="1"/>
    <col min="16" max="21" width="10.7109375" style="0" customWidth="1"/>
  </cols>
  <sheetData>
    <row r="1" spans="1:21" ht="24" customHeight="1">
      <c r="A1" s="304"/>
      <c r="B1" s="305" t="s">
        <v>402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7"/>
    </row>
    <row r="2" spans="1:21" ht="24" customHeight="1" thickBot="1">
      <c r="A2" s="308"/>
      <c r="B2" s="309" t="s">
        <v>466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1"/>
      <c r="O2" s="311"/>
      <c r="P2" s="312"/>
      <c r="Q2" s="312"/>
      <c r="R2" s="312"/>
      <c r="S2" s="312"/>
      <c r="T2" s="313" t="s">
        <v>155</v>
      </c>
      <c r="U2" s="314">
        <v>41427</v>
      </c>
    </row>
    <row r="3" spans="1:21" ht="12.75">
      <c r="A3" s="315"/>
      <c r="B3" s="316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8"/>
      <c r="N3" s="316"/>
      <c r="O3" s="316"/>
      <c r="P3" s="319"/>
      <c r="Q3" s="319"/>
      <c r="R3" s="319"/>
      <c r="S3" s="319"/>
      <c r="T3" s="319"/>
      <c r="U3" s="320"/>
    </row>
    <row r="4" spans="1:21" ht="18" customHeight="1">
      <c r="A4" s="321"/>
      <c r="B4" s="322"/>
      <c r="C4" s="323"/>
      <c r="D4" s="324"/>
      <c r="E4" s="324"/>
      <c r="F4" s="325"/>
      <c r="G4" s="322"/>
      <c r="H4" s="323"/>
      <c r="I4" s="323"/>
      <c r="J4" s="324"/>
      <c r="K4" s="325"/>
      <c r="L4" s="325"/>
      <c r="M4" s="325"/>
      <c r="N4" s="326"/>
      <c r="O4" s="327"/>
      <c r="P4" s="328">
        <v>41161</v>
      </c>
      <c r="Q4" s="328">
        <v>41189</v>
      </c>
      <c r="R4" s="328">
        <v>41378</v>
      </c>
      <c r="S4" s="328">
        <v>41406</v>
      </c>
      <c r="T4" s="328">
        <v>41427</v>
      </c>
      <c r="U4" s="329">
        <v>41448</v>
      </c>
    </row>
    <row r="5" spans="1:21" ht="39" customHeight="1">
      <c r="A5" s="330"/>
      <c r="B5" s="331" t="s">
        <v>156</v>
      </c>
      <c r="C5" s="332" t="s">
        <v>157</v>
      </c>
      <c r="D5" s="333" t="s">
        <v>158</v>
      </c>
      <c r="E5" s="334" t="s">
        <v>159</v>
      </c>
      <c r="F5" s="335"/>
      <c r="G5" s="336"/>
      <c r="H5" s="332" t="s">
        <v>160</v>
      </c>
      <c r="I5" s="332" t="s">
        <v>0</v>
      </c>
      <c r="J5" s="334" t="s">
        <v>161</v>
      </c>
      <c r="K5" s="335"/>
      <c r="L5" s="335"/>
      <c r="M5" s="335"/>
      <c r="N5" s="335"/>
      <c r="O5" s="336"/>
      <c r="P5" s="337" t="s">
        <v>339</v>
      </c>
      <c r="Q5" s="337" t="s">
        <v>340</v>
      </c>
      <c r="R5" s="337" t="s">
        <v>341</v>
      </c>
      <c r="S5" s="337" t="s">
        <v>342</v>
      </c>
      <c r="T5" s="337" t="s">
        <v>343</v>
      </c>
      <c r="U5" s="338" t="s">
        <v>344</v>
      </c>
    </row>
    <row r="6" spans="1:21" ht="18" customHeight="1">
      <c r="A6" s="339"/>
      <c r="B6" s="340"/>
      <c r="C6" s="341"/>
      <c r="D6" s="342"/>
      <c r="E6" s="342"/>
      <c r="F6" s="343"/>
      <c r="G6" s="340"/>
      <c r="H6" s="341"/>
      <c r="I6" s="341"/>
      <c r="J6" s="342"/>
      <c r="K6" s="343"/>
      <c r="L6" s="343"/>
      <c r="M6" s="343"/>
      <c r="N6" s="343"/>
      <c r="O6" s="340"/>
      <c r="P6" s="344">
        <f>IF(P7,SUM(P7:P12)/COUNT(P7:P12)/(6*'Info Turnier'!B4)," ")</f>
        <v>30.993055555555557</v>
      </c>
      <c r="Q6" s="344">
        <f>IF(Q7,SUM(Q7:Q12)/COUNT(Q7:Q12)/(6*'Info Turnier'!B5)," ")</f>
        <v>25.083333333333332</v>
      </c>
      <c r="R6" s="344">
        <f>IF(R7,SUM(R7:R12)/COUNT(R7:R12)/(6*'Info Turnier'!B6)," ")</f>
        <v>25.9375</v>
      </c>
      <c r="S6" s="344">
        <f>IF(S7,SUM(S7:S12)/COUNT(S7:S12)/(6*'Info Turnier'!B7)," ")</f>
        <v>32.94444444444444</v>
      </c>
      <c r="T6" s="344">
        <f>IF(T7,SUM(T7:T12)/COUNT(T7:T12)/(6*'Info Turnier'!B8)," ")</f>
        <v>24.590277777777775</v>
      </c>
      <c r="U6" s="368" t="str">
        <f>IF(U7,SUM(U7:U12)/COUNT(U7:U12)/(6*'Info Turnier'!B9)," ")</f>
        <v> </v>
      </c>
    </row>
    <row r="7" spans="1:21" ht="18" customHeight="1">
      <c r="A7" s="345"/>
      <c r="B7" s="346" t="s">
        <v>14</v>
      </c>
      <c r="C7" s="347" t="s">
        <v>415</v>
      </c>
      <c r="D7" s="348">
        <v>2</v>
      </c>
      <c r="E7" s="349">
        <f>IF(J7=1,10,IF(J7=2,8,IF(J7=3,6,IF(J7=4,4,IF(J7=5,2,IF(J7=6,0,"0"))))))+IF(K7=1,10,IF(K7=2,8,IF(K7=3,6,IF(K7=4,4,IF(K7=5,2,IF(K7=6,0,"0"))))))+IF(L7=1,10,IF(L7=2,8,IF(L7=3,6,IF(L7=4,4,IF(L7=5,2,IF(L7=6,0,"0"))))))+IF(M7=1,10,IF(M7=2,8,IF(M7=3,6,IF(M7=4,4,IF(M7=5,2,IF(M7=6,0,"0"))))))+IF(N7=1,10,IF(N7=2,8,IF(N7=3,6,IF(N7=4,4,IF(N7=5,2,IF(N7=6,0,"0"))))))+IF(O7=1,10,IF(O7=2,8,IF(O7=3,6,IF(O7=4,4,IF(O7=5,2,IF(O7=6,0,"0"))))))</f>
        <v>36</v>
      </c>
      <c r="F7" s="350" t="s">
        <v>2</v>
      </c>
      <c r="G7" s="351">
        <f>IF(J7=1,0,IF(J7=2,2,IF(J7=3,4,IF(J7=4,6,IF(J7=5,8,IF(J7=6,10,"0"))))))+IF(K7=1,0,IF(K7=2,2,IF(K7=3,4,IF(K7=4,6,IF(K7=5,8,IF(K7=6,10,"0"))))))+IF(L7=1,0,IF(L7=2,2,IF(L7=3,4,IF(L7=4,6,IF(L7=5,8,IF(L7=6,10,"0"))))))+IF(M7=1,0,IF(M7=2,2,IF(M7=3,4,IF(M7=4,6,IF(M7=5,8,IF(M7=6,10,"0"))))))+IF(N7=1,0,IF(N7=2,2,IF(N7=3,4,IF(N7=4,6,IF(N7=5,8,IF(N7=6,10,"0"))))))+IF(O7=1,0,IF(O7=2,2,IF(O7=3,4,IF(O7=4,6,IF(O7=5,8,IF(O7=6,10,"0"))))))</f>
        <v>14</v>
      </c>
      <c r="H7" s="352">
        <f aca="true" t="shared" si="0" ref="H7:H12">SUM(P7:U7)</f>
        <v>3085</v>
      </c>
      <c r="I7" s="370">
        <f>H7/(6*SUM('Info Turnier'!B4:B9))</f>
        <v>27.06140350877193</v>
      </c>
      <c r="J7" s="352">
        <f aca="true" t="shared" si="1" ref="J7:J12">IF(P7,RANK(P7,$P$7:$P$12,1)," ")</f>
        <v>2</v>
      </c>
      <c r="K7" s="352">
        <f aca="true" t="shared" si="2" ref="K7:K12">IF(Q7,RANK(Q7,$Q$7:$Q$12,1)," ")</f>
        <v>4</v>
      </c>
      <c r="L7" s="352">
        <f aca="true" t="shared" si="3" ref="L7:L12">IF(R7,RANK(R7,$R$7:$R$12,1)," ")</f>
        <v>2</v>
      </c>
      <c r="M7" s="352">
        <f aca="true" t="shared" si="4" ref="M7:M12">IF(S7,RANK(S7,$S$7:$S$12,1)," ")</f>
        <v>2</v>
      </c>
      <c r="N7" s="352">
        <f aca="true" t="shared" si="5" ref="N7:N12">IF(T7,RANK(T7,$T$7:$T$12,1)," ")</f>
        <v>2</v>
      </c>
      <c r="O7" s="352" t="str">
        <f>IF(U7,RANK(U7,$U$7:$U$12,1)," ")</f>
        <v> </v>
      </c>
      <c r="P7" s="352">
        <v>731</v>
      </c>
      <c r="Q7" s="352">
        <v>609</v>
      </c>
      <c r="R7" s="352">
        <v>601</v>
      </c>
      <c r="S7" s="352">
        <v>575</v>
      </c>
      <c r="T7" s="352">
        <v>569</v>
      </c>
      <c r="U7" s="354"/>
    </row>
    <row r="8" spans="1:21" ht="18" customHeight="1">
      <c r="A8" s="345"/>
      <c r="B8" s="346" t="s">
        <v>16</v>
      </c>
      <c r="C8" s="347" t="s">
        <v>336</v>
      </c>
      <c r="D8" s="348">
        <v>1</v>
      </c>
      <c r="E8" s="349">
        <f>IF(J8=1,10,IF(J8=2,8,IF(J8=3,6,IF(J8=4,4,IF(J8=5,2,IF(J8=6,0,"0"))))))+IF(K8=1,10,IF(K8=2,8,IF(K8=3,6,IF(K8=4,4,IF(K8=5,2,IF(K8=6,0,"0"))))))+IF(L8=1,10,IF(L8=2,8,IF(L8=3,6,IF(L8=4,4,IF(L8=5,2,IF(L8=6,0,"0"))))))+IF(M8=1,10,IF(M8=2,8,IF(M8=3,6,IF(M8=4,4,IF(M8=5,2,IF(M8=6,0,"0"))))))+IF(N8=1,10,IF(N8=2,8,IF(N8=3,6,IF(N8=4,4,IF(N8=5,2,IF(N8=6,0,"0"))))))+IF(O8=1,10,IF(O8=2,8,IF(O8=3,6,IF(O8=4,4,IF(O8=5,2,IF(O8=6,0,"0"))))))-1</f>
        <v>29</v>
      </c>
      <c r="F8" s="350" t="s">
        <v>2</v>
      </c>
      <c r="G8" s="351">
        <f>IF(J8=1,0,IF(J8=2,2,IF(J8=3,4,IF(J8=4,6,IF(J8=5,8,IF(J8=6,10,"0"))))))+IF(K8=1,0,IF(K8=2,2,IF(K8=3,4,IF(K8=4,6,IF(K8=5,8,IF(K8=6,10,"0"))))))+IF(L8=1,0,IF(L8=2,2,IF(L8=3,4,IF(L8=4,6,IF(L8=5,8,IF(L8=6,10,"0"))))))+IF(M8=1,0,IF(M8=2,2,IF(M8=3,4,IF(M8=4,6,IF(M8=5,8,IF(M8=6,10,"0"))))))+IF(N8=1,0,IF(N8=2,2,IF(N8=3,4,IF(N8=4,6,IF(N8=5,8,IF(N8=6,10,"0"))))))+IF(O8=1,0,IF(O8=2,2,IF(O8=3,4,IF(O8=4,6,IF(O8=5,8,IF(O8=6,10,"0"))))))+1</f>
        <v>21</v>
      </c>
      <c r="H8" s="352">
        <f t="shared" si="0"/>
        <v>3140</v>
      </c>
      <c r="I8" s="370">
        <f>H8/(6*SUM('Info Turnier'!B4:B9))</f>
        <v>27.54385964912281</v>
      </c>
      <c r="J8" s="352">
        <f t="shared" si="1"/>
        <v>1</v>
      </c>
      <c r="K8" s="352">
        <f t="shared" si="2"/>
        <v>2</v>
      </c>
      <c r="L8" s="352">
        <f t="shared" si="3"/>
        <v>6</v>
      </c>
      <c r="M8" s="352">
        <f t="shared" si="4"/>
        <v>3</v>
      </c>
      <c r="N8" s="352">
        <f t="shared" si="5"/>
        <v>3</v>
      </c>
      <c r="O8" s="352" t="str">
        <f>IF(U8,RANK(U8,$U$7:$U$12,1)," ")</f>
        <v> </v>
      </c>
      <c r="P8" s="352">
        <v>716</v>
      </c>
      <c r="Q8" s="352">
        <v>596</v>
      </c>
      <c r="R8" s="352">
        <v>654</v>
      </c>
      <c r="S8" s="352">
        <v>581</v>
      </c>
      <c r="T8" s="352">
        <v>593</v>
      </c>
      <c r="U8" s="354"/>
    </row>
    <row r="9" spans="1:21" ht="18" customHeight="1">
      <c r="A9" s="345"/>
      <c r="B9" s="346" t="s">
        <v>17</v>
      </c>
      <c r="C9" s="347" t="s">
        <v>416</v>
      </c>
      <c r="D9" s="348">
        <v>2</v>
      </c>
      <c r="E9" s="349">
        <f>IF(J9=1,10,IF(J9=2,8,IF(J9=3,6,IF(J9=4,4,IF(J9=5,2,IF(J9=6,0,"0"))))))+IF(K9=1,10,IF(K9=2,8,IF(K9=3,6,IF(K9=4,4,IF(K9=5,2,IF(K9=6,0,"0"))))))+IF(L9=1,10,IF(L9=2,8,IF(L9=3,6,IF(L9=4,4,IF(L9=5,2,IF(L9=6,0,"0"))))))+IF(M9=1,10,IF(M9=2,8,IF(M9=3,6,IF(M9=4,4,IF(M9=5,2,IF(M9=6,0,"0"))))))+IF(N9=1,10,IF(N9=2,8,IF(N9=3,6,IF(N9=4,4,IF(N9=5,2,IF(N9=6,0,"0"))))))+IF(O9=1,10,IF(O9=2,8,IF(O9=3,6,IF(O9=4,4,IF(O9=5,2,IF(O9=6,0,"0"))))))-1</f>
        <v>27</v>
      </c>
      <c r="F9" s="350" t="s">
        <v>2</v>
      </c>
      <c r="G9" s="351">
        <f>IF(J9=1,0,IF(J9=2,2,IF(J9=3,4,IF(J9=4,6,IF(J9=5,8,IF(J9=6,10,"0"))))))+IF(K9=1,0,IF(K9=2,2,IF(K9=3,4,IF(K9=4,6,IF(K9=5,8,IF(K9=6,10,"0"))))))+IF(L9=1,0,IF(L9=2,2,IF(L9=3,4,IF(L9=4,6,IF(L9=5,8,IF(L9=6,10,"0"))))))+IF(M9=1,0,IF(M9=2,H27,IF(M9=3,4,IF(M9=4,6,IF(M9=5,8,IF(M9=6,10,"0"))))))+IF(N9=1,0,IF(N9=2,2,IF(N9=3,4,IF(N9=4,6,IF(N9=5,8,IF(N9=6,10,"0"))))))+IF(O9=1,0,IF(O9=2,2,IF(O9=3,4,IF(O9=4,6,IF(O9=5,8,IF(O9=6,10,"0"))))))+1</f>
        <v>23</v>
      </c>
      <c r="H9" s="352">
        <f t="shared" si="0"/>
        <v>3147</v>
      </c>
      <c r="I9" s="370">
        <f>H9/(6*SUM('Info Turnier'!B4:B9))</f>
        <v>27.605263157894736</v>
      </c>
      <c r="J9" s="352">
        <f t="shared" si="1"/>
        <v>4</v>
      </c>
      <c r="K9" s="352">
        <f t="shared" si="2"/>
        <v>2</v>
      </c>
      <c r="L9" s="352">
        <f t="shared" si="3"/>
        <v>1</v>
      </c>
      <c r="M9" s="352">
        <f t="shared" si="4"/>
        <v>4</v>
      </c>
      <c r="N9" s="352">
        <f t="shared" si="5"/>
        <v>5</v>
      </c>
      <c r="O9" s="352" t="str">
        <f>IF(U9,RANK(U9,$U$7:$U$12,1)," ")</f>
        <v> </v>
      </c>
      <c r="P9" s="352">
        <v>752</v>
      </c>
      <c r="Q9" s="352">
        <v>596</v>
      </c>
      <c r="R9" s="352">
        <v>593</v>
      </c>
      <c r="S9" s="352">
        <v>603</v>
      </c>
      <c r="T9" s="352">
        <v>603</v>
      </c>
      <c r="U9" s="354"/>
    </row>
    <row r="10" spans="1:21" ht="18" customHeight="1">
      <c r="A10" s="345"/>
      <c r="B10" s="346" t="s">
        <v>18</v>
      </c>
      <c r="C10" s="347" t="s">
        <v>338</v>
      </c>
      <c r="D10" s="348">
        <v>2</v>
      </c>
      <c r="E10" s="349">
        <f>IF(J10=1,10,IF(J10=2,8,IF(J10=3,6,IF(J10=4,4,IF(J10=5,2,IF(J10=6,0,"0"))))))+IF(K10=1,10,IF(K10=2,8,IF(K10=3,6,IF(K10=4,4,IF(K10=5,2,IF(K10=6,0,"0"))))))+IF(L10=1,10,IF(L10=2,8,IF(L10=3,6,IF(L10=4,4,IF(L10=5,2,IF(L10=6,0,"0"))))))+IF(M10=1,10,IF(M10=2,8,IF(M10=3,6,IF(M10=4,4,IF(M10=5,2,IF(M10=6,0,"0"))))))+IF(N10=1,10,IF(N10=2,8,IF(N10=3,6,IF(N10=4,4,IF(N10=5,2,IF(N10=6,0,"0"))))))+IF(O10=1,10,IF(O10=2,8,IF(O10=3,6,IF(O10=4,4,IF(O10=5,2,IF(O10=6,0,"0"))))))</f>
        <v>22</v>
      </c>
      <c r="F10" s="350" t="s">
        <v>2</v>
      </c>
      <c r="G10" s="351">
        <f>IF(J10=1,0,IF(J10=2,2,IF(J10=3,4,IF(J10=4,6,IF(J10=5,8,IF(J10=6,10,"0"))))))+IF(K10=1,0,IF(K10=2,2,IF(K10=3,4,IF(K10=4,6,IF(K10=5,8,IF(K10=6,10,"0"))))))+IF(L10=1,0,IF(L10=2,2,IF(L10=3,4,IF(L10=4,6,IF(L10=5,8,IF(L10=6,10,"0"))))))+IF(M10=1,0,IF(M10=2,2,IF(M10=3,4,IF(M10=4,6,IF(M10=5,8,IF(M10=6,10,"0"))))))+IF(N10=1,0,IF(N10=2,2,IF(N10=3,4,IF(N10=4,6,IF(N10=5,8,IF(N10=6,10,"0"))))))+IF(O10=1,0,IF(O10=2,2,IF(O10=3,4,IF(O10=4,6,IF(O10=5,8,IF(O10=6,10,"0"))))))</f>
        <v>28</v>
      </c>
      <c r="H10" s="352">
        <f t="shared" si="0"/>
        <v>3167</v>
      </c>
      <c r="I10" s="370">
        <f>H10/(6*SUM('Info Turnier'!B4:B9))</f>
        <v>27.780701754385966</v>
      </c>
      <c r="J10" s="352">
        <f t="shared" si="1"/>
        <v>6</v>
      </c>
      <c r="K10" s="352">
        <f t="shared" si="2"/>
        <v>1</v>
      </c>
      <c r="L10" s="352">
        <f t="shared" si="3"/>
        <v>3</v>
      </c>
      <c r="M10" s="352">
        <f t="shared" si="4"/>
        <v>5</v>
      </c>
      <c r="N10" s="352">
        <f t="shared" si="5"/>
        <v>4</v>
      </c>
      <c r="O10" s="352"/>
      <c r="P10" s="352">
        <v>767</v>
      </c>
      <c r="Q10" s="352">
        <v>574</v>
      </c>
      <c r="R10" s="352">
        <v>623</v>
      </c>
      <c r="S10" s="352">
        <v>606</v>
      </c>
      <c r="T10" s="352">
        <v>597</v>
      </c>
      <c r="U10" s="354"/>
    </row>
    <row r="11" spans="1:21" ht="18" customHeight="1">
      <c r="A11" s="345"/>
      <c r="B11" s="346" t="s">
        <v>19</v>
      </c>
      <c r="C11" s="347" t="s">
        <v>337</v>
      </c>
      <c r="D11" s="348">
        <v>1</v>
      </c>
      <c r="E11" s="349">
        <f>IF(J11=1,10,IF(J11=2,8,IF(J11=3,6,IF(J11=4,4,IF(J11=5,2,IF(J11=6,0,"0"))))))+IF(K11=1,10,IF(K11=2,8,IF(K11=3,6,IF(K11=4,4,IF(K11=5,2,IF(K11=6,0,"0"))))))+IF(L11=1,10,IF(L11=2,8,IF(L11=3,6,IF(L11=4,4,IF(L11=5,2,IF(L11=6,0,"0"))))))+IF(M11=1,10,IF(M11=2,8,IF(M11=3,6,IF(M11=4,4,IF(M11=5,2,IF(M11=6,0,"0"))))))+IF(N11=1,10,IF(N11=2,8,IF(N11=3,6,IF(N11=4,4,IF(N11=5,2,IF(N11=6,0,"0"))))))+IF(O11=1,10,IF(O11=2,8,IF(O11=3,6,IF(O11=4,4,IF(O11=5,2,IF(O11=6,0,"0"))))))</f>
        <v>20</v>
      </c>
      <c r="F11" s="350" t="s">
        <v>2</v>
      </c>
      <c r="G11" s="351">
        <f>IF(J11=1,0,IF(J11=2,2,IF(J11=3,4,IF(J11=4,6,IF(J11=5,8,IF(J11=6,10,"0"))))))+IF(K11=1,0,IF(K11=2,2,IF(K11=3,4,IF(K11=4,6,IF(K11=5,8,IF(K11=6,10,"0"))))))+IF(L11=1,0,IF(L11=2,2,IF(L11=3,4,IF(L11=4,6,IF(L11=5,8,IF(L11=6,10,"0"))))))+IF(M11=1,0,IF(M11=2,2,IF(M11=3,4,IF(M11=4,6,IF(M11=5,8,IF(M11=6,10,"0"))))))+IF(N11=1,0,IF(N11=2,2,IF(N11=3,4,IF(N11=4,6,IF(N11=5,8,IF(N11=6,10,"0"))))))+IF(O11=1,0,IF(O11=2,2,IF(O11=3,4,IF(O11=4,6,IF(O11=5,8,IF(O11=6,10,"0"))))))</f>
        <v>30</v>
      </c>
      <c r="H11" s="352">
        <f t="shared" si="0"/>
        <v>3159</v>
      </c>
      <c r="I11" s="370">
        <f>H11/(6*SUM('Info Turnier'!B4:B9))</f>
        <v>27.710526315789473</v>
      </c>
      <c r="J11" s="352">
        <f t="shared" si="1"/>
        <v>3</v>
      </c>
      <c r="K11" s="352">
        <f t="shared" si="2"/>
        <v>5</v>
      </c>
      <c r="L11" s="352">
        <f t="shared" si="3"/>
        <v>5</v>
      </c>
      <c r="M11" s="352">
        <f t="shared" si="4"/>
        <v>1</v>
      </c>
      <c r="N11" s="352">
        <f t="shared" si="5"/>
        <v>6</v>
      </c>
      <c r="O11" s="352" t="str">
        <f>IF(U11,RANK(U11,$U$7:$U$12,1)," ")</f>
        <v> </v>
      </c>
      <c r="P11" s="352">
        <v>738</v>
      </c>
      <c r="Q11" s="352">
        <v>617</v>
      </c>
      <c r="R11" s="352">
        <v>633</v>
      </c>
      <c r="S11" s="352">
        <v>558</v>
      </c>
      <c r="T11" s="352">
        <v>613</v>
      </c>
      <c r="U11" s="454"/>
    </row>
    <row r="12" spans="1:21" ht="18" customHeight="1" thickBot="1">
      <c r="A12" s="355"/>
      <c r="B12" s="356" t="s">
        <v>20</v>
      </c>
      <c r="C12" s="357" t="s">
        <v>417</v>
      </c>
      <c r="D12" s="358">
        <v>2</v>
      </c>
      <c r="E12" s="359">
        <f>IF(J12=1,10,IF(J12=2,8,IF(J12=3,6,IF(J12=4,4,IF(J12=5,2,IF(J12=6,0,"0"))))))+IF(K12=1,10,IF(K12=2,8,IF(K12=3,6,IF(K12=4,4,IF(K12=5,2,IF(K12=6,0,"0"))))))+IF(L12=1,10,IF(L12=2,8,IF(L12=3,6,IF(L12=4,4,IF(L12=5,2,IF(L12=6,0,"0"))))))+IF(M12=1,10,IF(M12=2,8,IF(M12=3,6,IF(M12=4,4,IF(M12=5,2,IF(M12=6,0,"0"))))))+IF(N12=1,10,IF(N12=2,8,IF(N12=3,6,IF(N12=4,4,IF(N12=5,2,IF(N12=6,0,"0"))))))+IF(O12=1,10,IF(O12=2,8,IF(O12=3,6,IF(O12=4,4,IF(O12=5,2,IF(O12=6,0,"0"))))))</f>
        <v>16</v>
      </c>
      <c r="F12" s="360" t="s">
        <v>2</v>
      </c>
      <c r="G12" s="369">
        <f>IF(J12=1,0,IF(J12=2,2,IF(J12=3,4,IF(J12=4,6,IF(J12=5,8,IF(J12=6,10,"0"))))))+IF(K12=1,0,IF(K12=2,2,IF(K12=3,4,IF(K12=4,6,IF(K12=5,8,IF(K12=6,10,"0"))))))+IF(L12=1,0,IF(L12=2,2,IF(L12=3,4,IF(L12=4,6,IF(L12=5,8,IF(L12=6,10,"0"))))))+IF(M12=1,0,IF(M12=2,2,IF(M12=3,4,IF(M12=4,6,IF(M12=5,8,IF(M12=6,10,"0"))))))+IF(N12=1,0,IF(N12=2,2,IF(N12=3,4,IF(N12=4,6,IF(N12=5,8,IF(N12=6,10,"0"))))))+IF(O12=1,0,IF(O12=2,2,IF(O12=3,4,IF(O12=4,6,IF(O12=5,8,IF(O12=6,10,"0"))))))</f>
        <v>34</v>
      </c>
      <c r="H12" s="361">
        <f t="shared" si="0"/>
        <v>3211</v>
      </c>
      <c r="I12" s="353">
        <f>H12/(6*SUM('Info Turnier'!B4:B9))</f>
        <v>28.166666666666668</v>
      </c>
      <c r="J12" s="361">
        <f t="shared" si="1"/>
        <v>5</v>
      </c>
      <c r="K12" s="361">
        <f t="shared" si="2"/>
        <v>6</v>
      </c>
      <c r="L12" s="361">
        <f t="shared" si="3"/>
        <v>4</v>
      </c>
      <c r="M12" s="361">
        <f t="shared" si="4"/>
        <v>6</v>
      </c>
      <c r="N12" s="361">
        <f t="shared" si="5"/>
        <v>1</v>
      </c>
      <c r="O12" s="361" t="str">
        <f>IF(U12,RANK(U12,$U$7:$U$12,1)," ")</f>
        <v> </v>
      </c>
      <c r="P12" s="361">
        <v>759</v>
      </c>
      <c r="Q12" s="361">
        <v>620</v>
      </c>
      <c r="R12" s="361">
        <v>631</v>
      </c>
      <c r="S12" s="361">
        <v>635</v>
      </c>
      <c r="T12" s="361">
        <v>566</v>
      </c>
      <c r="U12" s="45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0.2890625" style="0" customWidth="1"/>
    <col min="3" max="3" width="20.7109375" style="0" customWidth="1"/>
    <col min="4" max="5" width="6.7109375" style="0" customWidth="1"/>
    <col min="6" max="6" width="8.421875" style="0" customWidth="1"/>
    <col min="7" max="8" width="7.7109375" style="400" customWidth="1"/>
    <col min="9" max="10" width="7.7109375" style="0" customWidth="1"/>
    <col min="11" max="11" width="0.5625" style="0" customWidth="1"/>
    <col min="12" max="12" width="5.7109375" style="0" customWidth="1"/>
    <col min="13" max="13" width="5.7109375" style="0" hidden="1" customWidth="1"/>
    <col min="14" max="14" width="5.7109375" style="0" customWidth="1"/>
    <col min="15" max="15" width="5.7109375" style="0" hidden="1" customWidth="1"/>
    <col min="16" max="16" width="5.7109375" style="0" customWidth="1"/>
    <col min="17" max="17" width="5.7109375" style="0" hidden="1" customWidth="1"/>
    <col min="18" max="18" width="5.7109375" style="0" customWidth="1"/>
    <col min="19" max="19" width="5.7109375" style="0" hidden="1" customWidth="1"/>
    <col min="20" max="20" width="5.7109375" style="0" customWidth="1"/>
    <col min="21" max="21" width="5.7109375" style="0" hidden="1" customWidth="1"/>
    <col min="22" max="22" width="5.7109375" style="0" customWidth="1"/>
    <col min="23" max="23" width="5.7109375" style="0" hidden="1" customWidth="1"/>
  </cols>
  <sheetData>
    <row r="1" spans="1:23" ht="39" customHeight="1">
      <c r="A1" s="376" t="str">
        <f>8!B1</f>
        <v>NBV-Liga Staffel 1 Saison 2012/2013</v>
      </c>
      <c r="B1" s="377"/>
      <c r="C1" s="377"/>
      <c r="D1" s="377"/>
      <c r="E1" s="377"/>
      <c r="F1" s="377"/>
      <c r="G1" s="378"/>
      <c r="H1" s="378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9"/>
      <c r="W1" s="379"/>
    </row>
    <row r="2" spans="1:23" ht="19.5" customHeight="1" thickBot="1">
      <c r="A2" s="380" t="str">
        <f>8!B2</f>
        <v>Tabelle nach dem 5. Spieltag</v>
      </c>
      <c r="B2" s="381"/>
      <c r="C2" s="381"/>
      <c r="D2" s="381"/>
      <c r="E2" s="381"/>
      <c r="F2" s="381"/>
      <c r="G2" s="382"/>
      <c r="H2" s="382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3"/>
      <c r="W2" s="403"/>
    </row>
    <row r="3" spans="1:23" ht="17.25" customHeight="1" thickBot="1">
      <c r="A3" s="408"/>
      <c r="B3" s="409"/>
      <c r="C3" s="384" t="s">
        <v>28</v>
      </c>
      <c r="D3" s="384" t="s">
        <v>179</v>
      </c>
      <c r="E3" s="385" t="s">
        <v>180</v>
      </c>
      <c r="F3" s="386" t="s">
        <v>181</v>
      </c>
      <c r="G3" s="387" t="s">
        <v>1</v>
      </c>
      <c r="H3" s="448"/>
      <c r="I3" s="469" t="s">
        <v>182</v>
      </c>
      <c r="J3" s="388" t="s">
        <v>183</v>
      </c>
      <c r="K3" s="389"/>
      <c r="L3" s="390" t="s">
        <v>175</v>
      </c>
      <c r="M3" s="390"/>
      <c r="N3" s="385" t="s">
        <v>335</v>
      </c>
      <c r="O3" s="385"/>
      <c r="P3" s="385" t="s">
        <v>333</v>
      </c>
      <c r="Q3" s="385"/>
      <c r="R3" s="385" t="s">
        <v>334</v>
      </c>
      <c r="S3" s="385"/>
      <c r="T3" s="385" t="s">
        <v>189</v>
      </c>
      <c r="U3" s="388"/>
      <c r="V3" s="391" t="s">
        <v>4</v>
      </c>
      <c r="W3" s="404"/>
    </row>
    <row r="4" spans="1:23" ht="13.5" hidden="1" thickBot="1">
      <c r="A4" s="410"/>
      <c r="B4" s="411"/>
      <c r="C4" s="392"/>
      <c r="D4" s="392"/>
      <c r="E4" s="393"/>
      <c r="F4" s="394"/>
      <c r="G4" s="395"/>
      <c r="H4" s="449"/>
      <c r="I4" s="470"/>
      <c r="J4" s="396"/>
      <c r="K4" s="397"/>
      <c r="L4" s="398">
        <f>IF('Info Turnier'!B4,'Info Turnier'!B4,"")</f>
        <v>4</v>
      </c>
      <c r="M4" s="398"/>
      <c r="N4" s="393">
        <f>IF('Info Turnier'!B5,'Info Turnier'!B5,"")</f>
        <v>4</v>
      </c>
      <c r="O4" s="393"/>
      <c r="P4" s="393">
        <f>IF('Info Turnier'!B6,'Info Turnier'!B6,"")</f>
        <v>4</v>
      </c>
      <c r="Q4" s="393"/>
      <c r="R4" s="393">
        <f>IF('Info Turnier'!B7,'Info Turnier'!B7,"")</f>
        <v>3</v>
      </c>
      <c r="S4" s="393"/>
      <c r="T4" s="393">
        <f>IF('Info Turnier'!B8,'Info Turnier'!B8,"")</f>
        <v>4</v>
      </c>
      <c r="U4" s="393"/>
      <c r="V4" s="399">
        <f>IF('Info Turnier'!B9,'Info Turnier'!B9,"")</f>
      </c>
      <c r="W4" s="405"/>
    </row>
    <row r="5" spans="1:23" ht="17.25" customHeight="1">
      <c r="A5" s="412">
        <v>1</v>
      </c>
      <c r="B5" s="413"/>
      <c r="C5" s="414" t="s">
        <v>349</v>
      </c>
      <c r="D5" s="466">
        <v>34566</v>
      </c>
      <c r="E5" s="415" t="s">
        <v>175</v>
      </c>
      <c r="F5" s="415">
        <f>COUNT(L5,N5,P5,R5,T5,V5)</f>
        <v>5</v>
      </c>
      <c r="G5" s="467">
        <f aca="true" t="shared" si="0" ref="G5:G36">IF(SUM(L5,N5,P5,R5,T5,V5)&gt;1,SUM(L5,N5,P5,R5,T5,V5),"")</f>
        <v>484</v>
      </c>
      <c r="H5" s="450">
        <f aca="true" t="shared" si="1" ref="H5:H36">IF(SUM(L5,N5,P5,R5,T5,V5)&gt;1,(SUM(L5,N5,P5,R5,T5,V5)/SUM(M5,O5,Q5,S5,U5,W5)),"")</f>
        <v>25.473684210526315</v>
      </c>
      <c r="I5" s="471">
        <f aca="true" t="shared" si="2" ref="I5:I36">IF(SUM(L5,R5)&gt;1,(SUM(L5,R5)/SUM(M5,S5)),"")</f>
        <v>29.142857142857142</v>
      </c>
      <c r="J5" s="417">
        <f aca="true" t="shared" si="3" ref="J5:J36">IF(SUM(N5,P5,T5,V5)&gt;1,(SUM(N5,P5,T5,V5)/SUM(O5,Q5,U5,W5)),"")</f>
        <v>23.333333333333332</v>
      </c>
      <c r="K5" s="418"/>
      <c r="L5" s="419">
        <v>114</v>
      </c>
      <c r="M5" s="420">
        <f aca="true" t="shared" si="4" ref="M5:M36">IF(L5,$L$4,"")</f>
        <v>4</v>
      </c>
      <c r="N5" s="415">
        <v>92</v>
      </c>
      <c r="O5" s="421">
        <f aca="true" t="shared" si="5" ref="O5:O36">IF(N5,$N$4,"")</f>
        <v>4</v>
      </c>
      <c r="P5" s="415">
        <v>96</v>
      </c>
      <c r="Q5" s="484">
        <f aca="true" t="shared" si="6" ref="Q5:Q36">IF(P5,$P$4,"")</f>
        <v>4</v>
      </c>
      <c r="R5" s="480">
        <v>90</v>
      </c>
      <c r="S5" s="484">
        <f aca="true" t="shared" si="7" ref="S5:S36">IF(R5,$R$4,"")</f>
        <v>3</v>
      </c>
      <c r="T5" s="480">
        <v>92</v>
      </c>
      <c r="U5" s="422">
        <f aca="true" t="shared" si="8" ref="U5:U36">IF(T5,$T$4,"")</f>
        <v>4</v>
      </c>
      <c r="V5" s="423"/>
      <c r="W5" s="406">
        <f aca="true" t="shared" si="9" ref="W5:W36">IF(V5,$V$4,"")</f>
      </c>
    </row>
    <row r="6" spans="1:23" ht="17.25" customHeight="1">
      <c r="A6" s="424">
        <v>2</v>
      </c>
      <c r="B6" s="425"/>
      <c r="C6" s="426" t="s">
        <v>347</v>
      </c>
      <c r="D6" s="426">
        <v>51818</v>
      </c>
      <c r="E6" s="427" t="s">
        <v>4</v>
      </c>
      <c r="F6" s="427">
        <v>5</v>
      </c>
      <c r="G6" s="416">
        <f t="shared" si="0"/>
        <v>492</v>
      </c>
      <c r="H6" s="451">
        <f t="shared" si="1"/>
        <v>25.894736842105264</v>
      </c>
      <c r="I6" s="472">
        <f t="shared" si="2"/>
        <v>29.714285714285715</v>
      </c>
      <c r="J6" s="428">
        <f t="shared" si="3"/>
        <v>23.666666666666668</v>
      </c>
      <c r="K6" s="429"/>
      <c r="L6" s="430">
        <v>113</v>
      </c>
      <c r="M6" s="431">
        <f t="shared" si="4"/>
        <v>4</v>
      </c>
      <c r="N6" s="427">
        <v>96</v>
      </c>
      <c r="O6" s="432">
        <f t="shared" si="5"/>
        <v>4</v>
      </c>
      <c r="P6" s="427">
        <v>94</v>
      </c>
      <c r="Q6" s="432">
        <f t="shared" si="6"/>
        <v>4</v>
      </c>
      <c r="R6" s="427">
        <v>95</v>
      </c>
      <c r="S6" s="432">
        <f t="shared" si="7"/>
        <v>3</v>
      </c>
      <c r="T6" s="427">
        <v>94</v>
      </c>
      <c r="U6" s="433">
        <f t="shared" si="8"/>
        <v>4</v>
      </c>
      <c r="V6" s="434"/>
      <c r="W6" s="407">
        <f t="shared" si="9"/>
      </c>
    </row>
    <row r="7" spans="1:23" ht="17.25" customHeight="1">
      <c r="A7" s="424">
        <v>3</v>
      </c>
      <c r="B7" s="435"/>
      <c r="C7" s="426" t="s">
        <v>348</v>
      </c>
      <c r="D7" s="426">
        <v>50224</v>
      </c>
      <c r="E7" s="427" t="s">
        <v>334</v>
      </c>
      <c r="F7" s="427">
        <f aca="true" t="shared" si="10" ref="F7:F26">COUNT(L7,N7,P7,R7,T7,V7)</f>
        <v>5</v>
      </c>
      <c r="G7" s="416">
        <f t="shared" si="0"/>
        <v>495</v>
      </c>
      <c r="H7" s="451">
        <f t="shared" si="1"/>
        <v>26.05263157894737</v>
      </c>
      <c r="I7" s="472">
        <f t="shared" si="2"/>
        <v>29.571428571428573</v>
      </c>
      <c r="J7" s="428">
        <f t="shared" si="3"/>
        <v>24</v>
      </c>
      <c r="K7" s="429"/>
      <c r="L7" s="430">
        <v>113</v>
      </c>
      <c r="M7" s="431">
        <f t="shared" si="4"/>
        <v>4</v>
      </c>
      <c r="N7" s="427">
        <v>96</v>
      </c>
      <c r="O7" s="432">
        <f t="shared" si="5"/>
        <v>4</v>
      </c>
      <c r="P7" s="427">
        <v>98</v>
      </c>
      <c r="Q7" s="432">
        <f t="shared" si="6"/>
        <v>4</v>
      </c>
      <c r="R7" s="427">
        <v>94</v>
      </c>
      <c r="S7" s="432">
        <f t="shared" si="7"/>
        <v>3</v>
      </c>
      <c r="T7" s="427">
        <v>94</v>
      </c>
      <c r="U7" s="433">
        <f t="shared" si="8"/>
        <v>4</v>
      </c>
      <c r="V7" s="434"/>
      <c r="W7" s="407">
        <f t="shared" si="9"/>
      </c>
    </row>
    <row r="8" spans="1:23" ht="17.25" customHeight="1">
      <c r="A8" s="424">
        <v>4</v>
      </c>
      <c r="B8" s="435"/>
      <c r="C8" s="426" t="s">
        <v>356</v>
      </c>
      <c r="D8" s="426">
        <v>23924</v>
      </c>
      <c r="E8" s="427" t="s">
        <v>189</v>
      </c>
      <c r="F8" s="427">
        <f t="shared" si="10"/>
        <v>5</v>
      </c>
      <c r="G8" s="416">
        <f t="shared" si="0"/>
        <v>498</v>
      </c>
      <c r="H8" s="451">
        <f t="shared" si="1"/>
        <v>26.210526315789473</v>
      </c>
      <c r="I8" s="472">
        <f t="shared" si="2"/>
        <v>30.571428571428573</v>
      </c>
      <c r="J8" s="428">
        <f t="shared" si="3"/>
        <v>23.666666666666668</v>
      </c>
      <c r="K8" s="429"/>
      <c r="L8" s="430">
        <v>118</v>
      </c>
      <c r="M8" s="431">
        <f t="shared" si="4"/>
        <v>4</v>
      </c>
      <c r="N8" s="427">
        <v>97</v>
      </c>
      <c r="O8" s="432">
        <f t="shared" si="5"/>
        <v>4</v>
      </c>
      <c r="P8" s="427">
        <v>96</v>
      </c>
      <c r="Q8" s="432">
        <f t="shared" si="6"/>
        <v>4</v>
      </c>
      <c r="R8" s="427">
        <v>96</v>
      </c>
      <c r="S8" s="432">
        <f t="shared" si="7"/>
        <v>3</v>
      </c>
      <c r="T8" s="427">
        <v>91</v>
      </c>
      <c r="U8" s="433">
        <f t="shared" si="8"/>
        <v>4</v>
      </c>
      <c r="V8" s="434"/>
      <c r="W8" s="407">
        <f t="shared" si="9"/>
      </c>
    </row>
    <row r="9" spans="1:23" ht="17.25" customHeight="1">
      <c r="A9" s="424">
        <v>5</v>
      </c>
      <c r="B9" s="435"/>
      <c r="C9" s="426" t="s">
        <v>346</v>
      </c>
      <c r="D9" s="426">
        <v>45049</v>
      </c>
      <c r="E9" s="427" t="s">
        <v>175</v>
      </c>
      <c r="F9" s="427">
        <f t="shared" si="10"/>
        <v>5</v>
      </c>
      <c r="G9" s="416">
        <f t="shared" si="0"/>
        <v>503</v>
      </c>
      <c r="H9" s="451">
        <f t="shared" si="1"/>
        <v>26.473684210526315</v>
      </c>
      <c r="I9" s="472">
        <f t="shared" si="2"/>
        <v>29.571428571428573</v>
      </c>
      <c r="J9" s="428">
        <f t="shared" si="3"/>
        <v>24.666666666666668</v>
      </c>
      <c r="K9" s="429"/>
      <c r="L9" s="430">
        <v>113</v>
      </c>
      <c r="M9" s="431">
        <f t="shared" si="4"/>
        <v>4</v>
      </c>
      <c r="N9" s="427">
        <v>98</v>
      </c>
      <c r="O9" s="432">
        <f t="shared" si="5"/>
        <v>4</v>
      </c>
      <c r="P9" s="427">
        <v>102</v>
      </c>
      <c r="Q9" s="432">
        <f t="shared" si="6"/>
        <v>4</v>
      </c>
      <c r="R9" s="427">
        <v>94</v>
      </c>
      <c r="S9" s="432">
        <f t="shared" si="7"/>
        <v>3</v>
      </c>
      <c r="T9" s="427">
        <v>96</v>
      </c>
      <c r="U9" s="433">
        <f t="shared" si="8"/>
        <v>4</v>
      </c>
      <c r="V9" s="434"/>
      <c r="W9" s="407">
        <f t="shared" si="9"/>
      </c>
    </row>
    <row r="10" spans="1:23" ht="17.25" customHeight="1">
      <c r="A10" s="424">
        <v>6</v>
      </c>
      <c r="B10" s="425"/>
      <c r="C10" s="426" t="s">
        <v>354</v>
      </c>
      <c r="D10" s="426">
        <v>38016</v>
      </c>
      <c r="E10" s="427" t="s">
        <v>333</v>
      </c>
      <c r="F10" s="427">
        <f t="shared" si="10"/>
        <v>5</v>
      </c>
      <c r="G10" s="416">
        <f t="shared" si="0"/>
        <v>505</v>
      </c>
      <c r="H10" s="451">
        <f t="shared" si="1"/>
        <v>26.57894736842105</v>
      </c>
      <c r="I10" s="472">
        <f t="shared" si="2"/>
        <v>31.428571428571427</v>
      </c>
      <c r="J10" s="428">
        <f t="shared" si="3"/>
        <v>23.75</v>
      </c>
      <c r="K10" s="437"/>
      <c r="L10" s="438">
        <v>117</v>
      </c>
      <c r="M10" s="431">
        <f t="shared" si="4"/>
        <v>4</v>
      </c>
      <c r="N10" s="427">
        <v>102</v>
      </c>
      <c r="O10" s="432">
        <f t="shared" si="5"/>
        <v>4</v>
      </c>
      <c r="P10" s="427">
        <v>86</v>
      </c>
      <c r="Q10" s="432">
        <f t="shared" si="6"/>
        <v>4</v>
      </c>
      <c r="R10" s="427">
        <v>103</v>
      </c>
      <c r="S10" s="432">
        <f t="shared" si="7"/>
        <v>3</v>
      </c>
      <c r="T10" s="427">
        <v>97</v>
      </c>
      <c r="U10" s="433">
        <f t="shared" si="8"/>
        <v>4</v>
      </c>
      <c r="V10" s="434"/>
      <c r="W10" s="407">
        <f t="shared" si="9"/>
      </c>
    </row>
    <row r="11" spans="1:23" ht="17.25" customHeight="1">
      <c r="A11" s="424">
        <v>7</v>
      </c>
      <c r="B11" s="435"/>
      <c r="C11" s="426" t="s">
        <v>359</v>
      </c>
      <c r="D11" s="426">
        <v>46612</v>
      </c>
      <c r="E11" s="427" t="s">
        <v>333</v>
      </c>
      <c r="F11" s="427">
        <f t="shared" si="10"/>
        <v>5</v>
      </c>
      <c r="G11" s="416">
        <f t="shared" si="0"/>
        <v>510</v>
      </c>
      <c r="H11" s="451">
        <f t="shared" si="1"/>
        <v>26.842105263157894</v>
      </c>
      <c r="I11" s="472">
        <f t="shared" si="2"/>
        <v>30.857142857142858</v>
      </c>
      <c r="J11" s="428">
        <f t="shared" si="3"/>
        <v>24.5</v>
      </c>
      <c r="K11" s="429"/>
      <c r="L11" s="438">
        <v>119</v>
      </c>
      <c r="M11" s="431">
        <f t="shared" si="4"/>
        <v>4</v>
      </c>
      <c r="N11" s="427">
        <v>95</v>
      </c>
      <c r="O11" s="432">
        <f t="shared" si="5"/>
        <v>4</v>
      </c>
      <c r="P11" s="427">
        <v>97</v>
      </c>
      <c r="Q11" s="432">
        <f t="shared" si="6"/>
        <v>4</v>
      </c>
      <c r="R11" s="427">
        <v>97</v>
      </c>
      <c r="S11" s="432">
        <f t="shared" si="7"/>
        <v>3</v>
      </c>
      <c r="T11" s="427">
        <v>102</v>
      </c>
      <c r="U11" s="433">
        <f t="shared" si="8"/>
        <v>4</v>
      </c>
      <c r="V11" s="440"/>
      <c r="W11" s="407">
        <f t="shared" si="9"/>
      </c>
    </row>
    <row r="12" spans="1:23" ht="17.25" customHeight="1">
      <c r="A12" s="424">
        <v>8</v>
      </c>
      <c r="B12" s="435"/>
      <c r="C12" s="436" t="s">
        <v>345</v>
      </c>
      <c r="D12" s="426">
        <v>43158</v>
      </c>
      <c r="E12" s="427" t="s">
        <v>175</v>
      </c>
      <c r="F12" s="427">
        <f t="shared" si="10"/>
        <v>5</v>
      </c>
      <c r="G12" s="416">
        <f t="shared" si="0"/>
        <v>511</v>
      </c>
      <c r="H12" s="451">
        <f t="shared" si="1"/>
        <v>26.894736842105264</v>
      </c>
      <c r="I12" s="472">
        <f t="shared" si="2"/>
        <v>29.285714285714285</v>
      </c>
      <c r="J12" s="428">
        <f t="shared" si="3"/>
        <v>25.5</v>
      </c>
      <c r="K12" s="429"/>
      <c r="L12" s="430">
        <v>113</v>
      </c>
      <c r="M12" s="431">
        <f t="shared" si="4"/>
        <v>4</v>
      </c>
      <c r="N12" s="427">
        <v>99</v>
      </c>
      <c r="O12" s="432">
        <f t="shared" si="5"/>
        <v>4</v>
      </c>
      <c r="P12" s="439">
        <v>109</v>
      </c>
      <c r="Q12" s="432">
        <f t="shared" si="6"/>
        <v>4</v>
      </c>
      <c r="R12" s="427">
        <v>92</v>
      </c>
      <c r="S12" s="432">
        <f t="shared" si="7"/>
        <v>3</v>
      </c>
      <c r="T12" s="427">
        <v>98</v>
      </c>
      <c r="U12" s="433">
        <f t="shared" si="8"/>
        <v>4</v>
      </c>
      <c r="V12" s="434"/>
      <c r="W12" s="407">
        <f t="shared" si="9"/>
      </c>
    </row>
    <row r="13" spans="1:23" ht="17.25" customHeight="1">
      <c r="A13" s="424">
        <v>9</v>
      </c>
      <c r="B13" s="425"/>
      <c r="C13" s="426" t="s">
        <v>357</v>
      </c>
      <c r="D13" s="426">
        <v>36366</v>
      </c>
      <c r="E13" s="427" t="s">
        <v>334</v>
      </c>
      <c r="F13" s="427">
        <f t="shared" si="10"/>
        <v>5</v>
      </c>
      <c r="G13" s="416">
        <f t="shared" si="0"/>
        <v>512</v>
      </c>
      <c r="H13" s="451">
        <f t="shared" si="1"/>
        <v>26.94736842105263</v>
      </c>
      <c r="I13" s="472">
        <f t="shared" si="2"/>
        <v>29.428571428571427</v>
      </c>
      <c r="J13" s="428">
        <f t="shared" si="3"/>
        <v>25.5</v>
      </c>
      <c r="K13" s="429"/>
      <c r="L13" s="430">
        <v>118</v>
      </c>
      <c r="M13" s="431">
        <f t="shared" si="4"/>
        <v>4</v>
      </c>
      <c r="N13" s="427">
        <v>100</v>
      </c>
      <c r="O13" s="432">
        <f t="shared" si="5"/>
        <v>4</v>
      </c>
      <c r="P13" s="427">
        <v>113</v>
      </c>
      <c r="Q13" s="432">
        <f t="shared" si="6"/>
        <v>4</v>
      </c>
      <c r="R13" s="427">
        <v>88</v>
      </c>
      <c r="S13" s="432">
        <f t="shared" si="7"/>
        <v>3</v>
      </c>
      <c r="T13" s="427">
        <v>93</v>
      </c>
      <c r="U13" s="433">
        <f t="shared" si="8"/>
        <v>4</v>
      </c>
      <c r="V13" s="440"/>
      <c r="W13" s="407">
        <f t="shared" si="9"/>
      </c>
    </row>
    <row r="14" spans="1:23" ht="17.25" customHeight="1">
      <c r="A14" s="424">
        <v>10</v>
      </c>
      <c r="B14" s="435"/>
      <c r="C14" s="426" t="s">
        <v>368</v>
      </c>
      <c r="D14" s="426">
        <v>21946</v>
      </c>
      <c r="E14" s="427" t="s">
        <v>335</v>
      </c>
      <c r="F14" s="427">
        <f t="shared" si="10"/>
        <v>5</v>
      </c>
      <c r="G14" s="416">
        <f t="shared" si="0"/>
        <v>513</v>
      </c>
      <c r="H14" s="451">
        <f t="shared" si="1"/>
        <v>27</v>
      </c>
      <c r="I14" s="472">
        <f t="shared" si="2"/>
        <v>31</v>
      </c>
      <c r="J14" s="428">
        <f t="shared" si="3"/>
        <v>24.666666666666668</v>
      </c>
      <c r="K14" s="437"/>
      <c r="L14" s="438">
        <v>124</v>
      </c>
      <c r="M14" s="431">
        <f t="shared" si="4"/>
        <v>4</v>
      </c>
      <c r="N14" s="427">
        <v>97</v>
      </c>
      <c r="O14" s="432">
        <f t="shared" si="5"/>
        <v>4</v>
      </c>
      <c r="P14" s="427">
        <v>100</v>
      </c>
      <c r="Q14" s="432">
        <f t="shared" si="6"/>
        <v>4</v>
      </c>
      <c r="R14" s="427">
        <v>93</v>
      </c>
      <c r="S14" s="432">
        <f t="shared" si="7"/>
        <v>3</v>
      </c>
      <c r="T14" s="427">
        <v>99</v>
      </c>
      <c r="U14" s="433">
        <f t="shared" si="8"/>
        <v>4</v>
      </c>
      <c r="V14" s="440"/>
      <c r="W14" s="407">
        <f t="shared" si="9"/>
      </c>
    </row>
    <row r="15" spans="1:23" ht="17.25" customHeight="1">
      <c r="A15" s="424">
        <v>11</v>
      </c>
      <c r="B15" s="435"/>
      <c r="C15" s="426" t="s">
        <v>375</v>
      </c>
      <c r="D15" s="436">
        <v>46250</v>
      </c>
      <c r="E15" s="427" t="s">
        <v>335</v>
      </c>
      <c r="F15" s="427">
        <f t="shared" si="10"/>
        <v>5</v>
      </c>
      <c r="G15" s="416">
        <f t="shared" si="0"/>
        <v>517</v>
      </c>
      <c r="H15" s="451">
        <f t="shared" si="1"/>
        <v>27.210526315789473</v>
      </c>
      <c r="I15" s="472">
        <f t="shared" si="2"/>
        <v>31.714285714285715</v>
      </c>
      <c r="J15" s="428">
        <f t="shared" si="3"/>
        <v>24.583333333333332</v>
      </c>
      <c r="K15" s="429"/>
      <c r="L15" s="430">
        <v>127</v>
      </c>
      <c r="M15" s="431">
        <f t="shared" si="4"/>
        <v>4</v>
      </c>
      <c r="N15" s="427">
        <v>89</v>
      </c>
      <c r="O15" s="432">
        <f t="shared" si="5"/>
        <v>4</v>
      </c>
      <c r="P15" s="427">
        <v>103</v>
      </c>
      <c r="Q15" s="432">
        <f t="shared" si="6"/>
        <v>4</v>
      </c>
      <c r="R15" s="427">
        <v>95</v>
      </c>
      <c r="S15" s="432">
        <f t="shared" si="7"/>
        <v>3</v>
      </c>
      <c r="T15" s="427">
        <v>103</v>
      </c>
      <c r="U15" s="433">
        <f t="shared" si="8"/>
        <v>4</v>
      </c>
      <c r="V15" s="440"/>
      <c r="W15" s="407">
        <f t="shared" si="9"/>
      </c>
    </row>
    <row r="16" spans="1:23" ht="17.25" customHeight="1">
      <c r="A16" s="424">
        <v>12</v>
      </c>
      <c r="B16" s="435"/>
      <c r="C16" s="426" t="s">
        <v>352</v>
      </c>
      <c r="D16" s="426">
        <v>43161</v>
      </c>
      <c r="E16" s="427" t="s">
        <v>175</v>
      </c>
      <c r="F16" s="427">
        <f t="shared" si="10"/>
        <v>5</v>
      </c>
      <c r="G16" s="416">
        <f t="shared" si="0"/>
        <v>519</v>
      </c>
      <c r="H16" s="451">
        <f t="shared" si="1"/>
        <v>27.31578947368421</v>
      </c>
      <c r="I16" s="472">
        <f t="shared" si="2"/>
        <v>30</v>
      </c>
      <c r="J16" s="428">
        <f t="shared" si="3"/>
        <v>25.75</v>
      </c>
      <c r="K16" s="429"/>
      <c r="L16" s="430">
        <v>116</v>
      </c>
      <c r="M16" s="431">
        <f t="shared" si="4"/>
        <v>4</v>
      </c>
      <c r="N16" s="427">
        <v>102</v>
      </c>
      <c r="O16" s="432">
        <f t="shared" si="5"/>
        <v>4</v>
      </c>
      <c r="P16" s="427">
        <v>106</v>
      </c>
      <c r="Q16" s="432">
        <f t="shared" si="6"/>
        <v>4</v>
      </c>
      <c r="R16" s="427">
        <v>94</v>
      </c>
      <c r="S16" s="432">
        <f t="shared" si="7"/>
        <v>3</v>
      </c>
      <c r="T16" s="427">
        <v>101</v>
      </c>
      <c r="U16" s="433">
        <f t="shared" si="8"/>
        <v>4</v>
      </c>
      <c r="V16" s="434"/>
      <c r="W16" s="407">
        <f t="shared" si="9"/>
      </c>
    </row>
    <row r="17" spans="1:23" ht="17.25" customHeight="1">
      <c r="A17" s="424">
        <v>13</v>
      </c>
      <c r="B17" s="435"/>
      <c r="C17" s="426" t="s">
        <v>361</v>
      </c>
      <c r="D17" s="426">
        <v>27921</v>
      </c>
      <c r="E17" s="427" t="s">
        <v>334</v>
      </c>
      <c r="F17" s="427">
        <f t="shared" si="10"/>
        <v>5</v>
      </c>
      <c r="G17" s="416">
        <f t="shared" si="0"/>
        <v>520</v>
      </c>
      <c r="H17" s="451">
        <f t="shared" si="1"/>
        <v>27.36842105263158</v>
      </c>
      <c r="I17" s="472">
        <f t="shared" si="2"/>
        <v>30.142857142857142</v>
      </c>
      <c r="J17" s="428">
        <f t="shared" si="3"/>
        <v>25.75</v>
      </c>
      <c r="K17" s="429"/>
      <c r="L17" s="430">
        <v>120</v>
      </c>
      <c r="M17" s="431">
        <f t="shared" si="4"/>
        <v>4</v>
      </c>
      <c r="N17" s="427">
        <v>103</v>
      </c>
      <c r="O17" s="432">
        <f t="shared" si="5"/>
        <v>4</v>
      </c>
      <c r="P17" s="427">
        <v>104</v>
      </c>
      <c r="Q17" s="432">
        <f t="shared" si="6"/>
        <v>4</v>
      </c>
      <c r="R17" s="427">
        <v>91</v>
      </c>
      <c r="S17" s="432">
        <f t="shared" si="7"/>
        <v>3</v>
      </c>
      <c r="T17" s="427">
        <v>102</v>
      </c>
      <c r="U17" s="433">
        <f t="shared" si="8"/>
        <v>4</v>
      </c>
      <c r="V17" s="440"/>
      <c r="W17" s="407">
        <f t="shared" si="9"/>
      </c>
    </row>
    <row r="18" spans="1:23" ht="17.25" customHeight="1">
      <c r="A18" s="424">
        <v>14</v>
      </c>
      <c r="B18" s="435"/>
      <c r="C18" s="426" t="s">
        <v>374</v>
      </c>
      <c r="D18" s="426">
        <v>40538</v>
      </c>
      <c r="E18" s="427" t="s">
        <v>333</v>
      </c>
      <c r="F18" s="427">
        <f t="shared" si="10"/>
        <v>5</v>
      </c>
      <c r="G18" s="416">
        <f t="shared" si="0"/>
        <v>521</v>
      </c>
      <c r="H18" s="451">
        <f t="shared" si="1"/>
        <v>27.42105263157895</v>
      </c>
      <c r="I18" s="472">
        <f t="shared" si="2"/>
        <v>32.285714285714285</v>
      </c>
      <c r="J18" s="428">
        <f t="shared" si="3"/>
        <v>24.583333333333332</v>
      </c>
      <c r="K18" s="429"/>
      <c r="L18" s="430">
        <v>127</v>
      </c>
      <c r="M18" s="431">
        <f t="shared" si="4"/>
        <v>4</v>
      </c>
      <c r="N18" s="427">
        <v>94</v>
      </c>
      <c r="O18" s="432">
        <f t="shared" si="5"/>
        <v>4</v>
      </c>
      <c r="P18" s="439">
        <v>107</v>
      </c>
      <c r="Q18" s="432">
        <f t="shared" si="6"/>
        <v>4</v>
      </c>
      <c r="R18" s="427">
        <v>99</v>
      </c>
      <c r="S18" s="432">
        <f t="shared" si="7"/>
        <v>3</v>
      </c>
      <c r="T18" s="427">
        <v>94</v>
      </c>
      <c r="U18" s="433">
        <f t="shared" si="8"/>
        <v>4</v>
      </c>
      <c r="V18" s="440"/>
      <c r="W18" s="407">
        <f t="shared" si="9"/>
      </c>
    </row>
    <row r="19" spans="1:23" ht="17.25" customHeight="1">
      <c r="A19" s="424">
        <v>15</v>
      </c>
      <c r="B19" s="435"/>
      <c r="C19" s="426" t="s">
        <v>364</v>
      </c>
      <c r="D19" s="436">
        <v>45272</v>
      </c>
      <c r="E19" s="427" t="s">
        <v>333</v>
      </c>
      <c r="F19" s="427">
        <f t="shared" si="10"/>
        <v>5</v>
      </c>
      <c r="G19" s="416">
        <f t="shared" si="0"/>
        <v>522</v>
      </c>
      <c r="H19" s="451">
        <f t="shared" si="1"/>
        <v>27.473684210526315</v>
      </c>
      <c r="I19" s="472">
        <f t="shared" si="2"/>
        <v>32</v>
      </c>
      <c r="J19" s="428">
        <f t="shared" si="3"/>
        <v>24.833333333333332</v>
      </c>
      <c r="K19" s="429"/>
      <c r="L19" s="430">
        <v>123</v>
      </c>
      <c r="M19" s="431">
        <f t="shared" si="4"/>
        <v>4</v>
      </c>
      <c r="N19" s="427">
        <v>101</v>
      </c>
      <c r="O19" s="432">
        <f t="shared" si="5"/>
        <v>4</v>
      </c>
      <c r="P19" s="427">
        <v>104</v>
      </c>
      <c r="Q19" s="432">
        <f t="shared" si="6"/>
        <v>4</v>
      </c>
      <c r="R19" s="427">
        <v>101</v>
      </c>
      <c r="S19" s="432">
        <f t="shared" si="7"/>
        <v>3</v>
      </c>
      <c r="T19" s="427">
        <v>93</v>
      </c>
      <c r="U19" s="433">
        <f t="shared" si="8"/>
        <v>4</v>
      </c>
      <c r="V19" s="434"/>
      <c r="W19" s="407">
        <f t="shared" si="9"/>
      </c>
    </row>
    <row r="20" spans="1:23" ht="17.25" customHeight="1">
      <c r="A20" s="424">
        <v>16</v>
      </c>
      <c r="B20" s="435"/>
      <c r="C20" s="426" t="s">
        <v>370</v>
      </c>
      <c r="D20" s="426">
        <v>47485</v>
      </c>
      <c r="E20" s="427" t="s">
        <v>189</v>
      </c>
      <c r="F20" s="427">
        <f t="shared" si="10"/>
        <v>5</v>
      </c>
      <c r="G20" s="416">
        <f t="shared" si="0"/>
        <v>528</v>
      </c>
      <c r="H20" s="451">
        <f t="shared" si="1"/>
        <v>27.789473684210527</v>
      </c>
      <c r="I20" s="472">
        <f t="shared" si="2"/>
        <v>34.142857142857146</v>
      </c>
      <c r="J20" s="428">
        <f t="shared" si="3"/>
        <v>24.083333333333332</v>
      </c>
      <c r="K20" s="429"/>
      <c r="L20" s="430">
        <v>125</v>
      </c>
      <c r="M20" s="431">
        <f t="shared" si="4"/>
        <v>4</v>
      </c>
      <c r="N20" s="427">
        <v>91</v>
      </c>
      <c r="O20" s="432">
        <f t="shared" si="5"/>
        <v>4</v>
      </c>
      <c r="P20" s="427">
        <v>104</v>
      </c>
      <c r="Q20" s="432">
        <f t="shared" si="6"/>
        <v>4</v>
      </c>
      <c r="R20" s="427">
        <v>114</v>
      </c>
      <c r="S20" s="432">
        <f t="shared" si="7"/>
        <v>3</v>
      </c>
      <c r="T20" s="427">
        <v>94</v>
      </c>
      <c r="U20" s="433">
        <f t="shared" si="8"/>
        <v>4</v>
      </c>
      <c r="V20" s="440"/>
      <c r="W20" s="407">
        <f t="shared" si="9"/>
      </c>
    </row>
    <row r="21" spans="1:23" ht="17.25" customHeight="1">
      <c r="A21" s="424">
        <v>17</v>
      </c>
      <c r="B21" s="435"/>
      <c r="C21" s="426" t="s">
        <v>386</v>
      </c>
      <c r="D21" s="426">
        <v>37048</v>
      </c>
      <c r="E21" s="427" t="s">
        <v>189</v>
      </c>
      <c r="F21" s="427">
        <f t="shared" si="10"/>
        <v>5</v>
      </c>
      <c r="G21" s="416">
        <f t="shared" si="0"/>
        <v>531</v>
      </c>
      <c r="H21" s="451">
        <f t="shared" si="1"/>
        <v>27.94736842105263</v>
      </c>
      <c r="I21" s="472">
        <f t="shared" si="2"/>
        <v>34.42857142857143</v>
      </c>
      <c r="J21" s="428">
        <f t="shared" si="3"/>
        <v>24.166666666666668</v>
      </c>
      <c r="K21" s="429"/>
      <c r="L21" s="430">
        <v>131</v>
      </c>
      <c r="M21" s="431">
        <f t="shared" si="4"/>
        <v>4</v>
      </c>
      <c r="N21" s="439">
        <v>94</v>
      </c>
      <c r="O21" s="432">
        <f t="shared" si="5"/>
        <v>4</v>
      </c>
      <c r="P21" s="427">
        <v>103</v>
      </c>
      <c r="Q21" s="432">
        <f t="shared" si="6"/>
        <v>4</v>
      </c>
      <c r="R21" s="427">
        <v>110</v>
      </c>
      <c r="S21" s="432">
        <f t="shared" si="7"/>
        <v>3</v>
      </c>
      <c r="T21" s="427">
        <v>93</v>
      </c>
      <c r="U21" s="433">
        <f t="shared" si="8"/>
        <v>4</v>
      </c>
      <c r="V21" s="434"/>
      <c r="W21" s="407">
        <f t="shared" si="9"/>
      </c>
    </row>
    <row r="22" spans="1:23" ht="17.25" customHeight="1">
      <c r="A22" s="424">
        <v>18</v>
      </c>
      <c r="B22" s="425"/>
      <c r="C22" s="426" t="s">
        <v>366</v>
      </c>
      <c r="D22" s="426">
        <v>23</v>
      </c>
      <c r="E22" s="427" t="s">
        <v>334</v>
      </c>
      <c r="F22" s="427">
        <f t="shared" si="10"/>
        <v>5</v>
      </c>
      <c r="G22" s="416">
        <f t="shared" si="0"/>
        <v>534</v>
      </c>
      <c r="H22" s="451">
        <f t="shared" si="1"/>
        <v>28.105263157894736</v>
      </c>
      <c r="I22" s="472">
        <f t="shared" si="2"/>
        <v>30.285714285714285</v>
      </c>
      <c r="J22" s="428">
        <f t="shared" si="3"/>
        <v>26.833333333333332</v>
      </c>
      <c r="K22" s="429"/>
      <c r="L22" s="430">
        <v>124</v>
      </c>
      <c r="M22" s="431">
        <f t="shared" si="4"/>
        <v>4</v>
      </c>
      <c r="N22" s="427">
        <v>104</v>
      </c>
      <c r="O22" s="432">
        <f t="shared" si="5"/>
        <v>4</v>
      </c>
      <c r="P22" s="427">
        <v>110</v>
      </c>
      <c r="Q22" s="432">
        <f t="shared" si="6"/>
        <v>4</v>
      </c>
      <c r="R22" s="439">
        <v>88</v>
      </c>
      <c r="S22" s="432">
        <f t="shared" si="7"/>
        <v>3</v>
      </c>
      <c r="T22" s="439">
        <v>108</v>
      </c>
      <c r="U22" s="433">
        <f t="shared" si="8"/>
        <v>4</v>
      </c>
      <c r="V22" s="440"/>
      <c r="W22" s="407">
        <f t="shared" si="9"/>
      </c>
    </row>
    <row r="23" spans="1:23" ht="17.25" customHeight="1">
      <c r="A23" s="424">
        <v>19</v>
      </c>
      <c r="B23" s="435"/>
      <c r="C23" s="426" t="s">
        <v>353</v>
      </c>
      <c r="D23" s="426">
        <v>37643</v>
      </c>
      <c r="E23" s="427" t="s">
        <v>175</v>
      </c>
      <c r="F23" s="427">
        <f t="shared" si="10"/>
        <v>5</v>
      </c>
      <c r="G23" s="416">
        <f t="shared" si="0"/>
        <v>535</v>
      </c>
      <c r="H23" s="451">
        <f t="shared" si="1"/>
        <v>28.157894736842106</v>
      </c>
      <c r="I23" s="472">
        <f t="shared" si="2"/>
        <v>30.714285714285715</v>
      </c>
      <c r="J23" s="428">
        <f t="shared" si="3"/>
        <v>26.666666666666668</v>
      </c>
      <c r="K23" s="429"/>
      <c r="L23" s="430">
        <v>117</v>
      </c>
      <c r="M23" s="431">
        <f t="shared" si="4"/>
        <v>4</v>
      </c>
      <c r="N23" s="439">
        <v>102</v>
      </c>
      <c r="O23" s="432">
        <f t="shared" si="5"/>
        <v>4</v>
      </c>
      <c r="P23" s="427">
        <v>110</v>
      </c>
      <c r="Q23" s="432">
        <f t="shared" si="6"/>
        <v>4</v>
      </c>
      <c r="R23" s="427">
        <v>98</v>
      </c>
      <c r="S23" s="432">
        <f t="shared" si="7"/>
        <v>3</v>
      </c>
      <c r="T23" s="427">
        <v>108</v>
      </c>
      <c r="U23" s="433">
        <f t="shared" si="8"/>
        <v>4</v>
      </c>
      <c r="V23" s="434"/>
      <c r="W23" s="407">
        <f t="shared" si="9"/>
      </c>
    </row>
    <row r="24" spans="1:23" ht="17.25" customHeight="1">
      <c r="A24" s="424">
        <v>20</v>
      </c>
      <c r="B24" s="435"/>
      <c r="C24" s="436" t="s">
        <v>360</v>
      </c>
      <c r="D24" s="426">
        <v>21494</v>
      </c>
      <c r="E24" s="427" t="s">
        <v>334</v>
      </c>
      <c r="F24" s="427">
        <f t="shared" si="10"/>
        <v>5</v>
      </c>
      <c r="G24" s="416">
        <f t="shared" si="0"/>
        <v>537</v>
      </c>
      <c r="H24" s="451">
        <f t="shared" si="1"/>
        <v>28.263157894736842</v>
      </c>
      <c r="I24" s="472">
        <f t="shared" si="2"/>
        <v>30.571428571428573</v>
      </c>
      <c r="J24" s="428">
        <f t="shared" si="3"/>
        <v>26.916666666666668</v>
      </c>
      <c r="K24" s="429"/>
      <c r="L24" s="430">
        <v>119</v>
      </c>
      <c r="M24" s="431">
        <f t="shared" si="4"/>
        <v>4</v>
      </c>
      <c r="N24" s="427">
        <v>104</v>
      </c>
      <c r="O24" s="432">
        <f t="shared" si="5"/>
        <v>4</v>
      </c>
      <c r="P24" s="427">
        <v>113</v>
      </c>
      <c r="Q24" s="432">
        <f t="shared" si="6"/>
        <v>4</v>
      </c>
      <c r="R24" s="427">
        <v>95</v>
      </c>
      <c r="S24" s="432">
        <f t="shared" si="7"/>
        <v>3</v>
      </c>
      <c r="T24" s="427">
        <v>106</v>
      </c>
      <c r="U24" s="433">
        <f t="shared" si="8"/>
        <v>4</v>
      </c>
      <c r="V24" s="434"/>
      <c r="W24" s="407">
        <f t="shared" si="9"/>
      </c>
    </row>
    <row r="25" spans="1:23" ht="17.25" customHeight="1">
      <c r="A25" s="424">
        <v>21</v>
      </c>
      <c r="B25" s="435"/>
      <c r="C25" s="436" t="s">
        <v>380</v>
      </c>
      <c r="D25" s="426">
        <v>24693</v>
      </c>
      <c r="E25" s="427" t="s">
        <v>335</v>
      </c>
      <c r="F25" s="427">
        <f t="shared" si="10"/>
        <v>5</v>
      </c>
      <c r="G25" s="416">
        <f t="shared" si="0"/>
        <v>550</v>
      </c>
      <c r="H25" s="451">
        <f t="shared" si="1"/>
        <v>28.94736842105263</v>
      </c>
      <c r="I25" s="472">
        <f t="shared" si="2"/>
        <v>34.285714285714285</v>
      </c>
      <c r="J25" s="428">
        <f t="shared" si="3"/>
        <v>25.833333333333332</v>
      </c>
      <c r="K25" s="437"/>
      <c r="L25" s="438">
        <v>129</v>
      </c>
      <c r="M25" s="431">
        <f t="shared" si="4"/>
        <v>4</v>
      </c>
      <c r="N25" s="427">
        <v>102</v>
      </c>
      <c r="O25" s="432">
        <f t="shared" si="5"/>
        <v>4</v>
      </c>
      <c r="P25" s="427">
        <v>109</v>
      </c>
      <c r="Q25" s="432">
        <f t="shared" si="6"/>
        <v>4</v>
      </c>
      <c r="R25" s="427">
        <v>111</v>
      </c>
      <c r="S25" s="432">
        <f t="shared" si="7"/>
        <v>3</v>
      </c>
      <c r="T25" s="427">
        <v>99</v>
      </c>
      <c r="U25" s="433">
        <f t="shared" si="8"/>
        <v>4</v>
      </c>
      <c r="V25" s="440"/>
      <c r="W25" s="407">
        <f t="shared" si="9"/>
      </c>
    </row>
    <row r="26" spans="1:23" ht="17.25" customHeight="1">
      <c r="A26" s="424">
        <v>22</v>
      </c>
      <c r="B26" s="435"/>
      <c r="C26" s="426" t="s">
        <v>372</v>
      </c>
      <c r="D26" s="426">
        <v>26620</v>
      </c>
      <c r="E26" s="427" t="s">
        <v>334</v>
      </c>
      <c r="F26" s="427">
        <f t="shared" si="10"/>
        <v>5</v>
      </c>
      <c r="G26" s="416">
        <f t="shared" si="0"/>
        <v>551</v>
      </c>
      <c r="H26" s="451">
        <f t="shared" si="1"/>
        <v>29</v>
      </c>
      <c r="I26" s="472">
        <f t="shared" si="2"/>
        <v>31</v>
      </c>
      <c r="J26" s="428">
        <f t="shared" si="3"/>
        <v>27.833333333333332</v>
      </c>
      <c r="K26" s="437"/>
      <c r="L26" s="438">
        <v>126</v>
      </c>
      <c r="M26" s="431">
        <f t="shared" si="4"/>
        <v>4</v>
      </c>
      <c r="N26" s="439">
        <v>110</v>
      </c>
      <c r="O26" s="432">
        <f t="shared" si="5"/>
        <v>4</v>
      </c>
      <c r="P26" s="427">
        <v>114</v>
      </c>
      <c r="Q26" s="432">
        <f t="shared" si="6"/>
        <v>4</v>
      </c>
      <c r="R26" s="427">
        <v>91</v>
      </c>
      <c r="S26" s="432">
        <f t="shared" si="7"/>
        <v>3</v>
      </c>
      <c r="T26" s="427">
        <v>110</v>
      </c>
      <c r="U26" s="433">
        <f t="shared" si="8"/>
        <v>4</v>
      </c>
      <c r="V26" s="440"/>
      <c r="W26" s="407">
        <f t="shared" si="9"/>
      </c>
    </row>
    <row r="27" spans="1:23" ht="17.25" customHeight="1">
      <c r="A27" s="424">
        <v>23</v>
      </c>
      <c r="B27" s="435"/>
      <c r="C27" s="426" t="s">
        <v>365</v>
      </c>
      <c r="D27" s="426">
        <v>49367</v>
      </c>
      <c r="E27" s="427" t="s">
        <v>4</v>
      </c>
      <c r="F27" s="427">
        <v>5</v>
      </c>
      <c r="G27" s="416">
        <f t="shared" si="0"/>
        <v>552</v>
      </c>
      <c r="H27" s="451">
        <f t="shared" si="1"/>
        <v>29.05263157894737</v>
      </c>
      <c r="I27" s="472">
        <f t="shared" si="2"/>
        <v>32.57142857142857</v>
      </c>
      <c r="J27" s="428">
        <f t="shared" si="3"/>
        <v>27</v>
      </c>
      <c r="K27" s="437"/>
      <c r="L27" s="438">
        <v>124</v>
      </c>
      <c r="M27" s="431">
        <f t="shared" si="4"/>
        <v>4</v>
      </c>
      <c r="N27" s="427">
        <v>100</v>
      </c>
      <c r="O27" s="432">
        <f t="shared" si="5"/>
        <v>4</v>
      </c>
      <c r="P27" s="427">
        <v>122</v>
      </c>
      <c r="Q27" s="432">
        <f t="shared" si="6"/>
        <v>4</v>
      </c>
      <c r="R27" s="427">
        <v>104</v>
      </c>
      <c r="S27" s="432">
        <f t="shared" si="7"/>
        <v>3</v>
      </c>
      <c r="T27" s="427">
        <v>102</v>
      </c>
      <c r="U27" s="433">
        <f t="shared" si="8"/>
        <v>4</v>
      </c>
      <c r="V27" s="440"/>
      <c r="W27" s="407">
        <f t="shared" si="9"/>
      </c>
    </row>
    <row r="28" spans="1:23" ht="17.25" customHeight="1">
      <c r="A28" s="424">
        <v>24</v>
      </c>
      <c r="B28" s="435"/>
      <c r="C28" s="426" t="s">
        <v>389</v>
      </c>
      <c r="D28" s="426">
        <v>37893</v>
      </c>
      <c r="E28" s="427" t="s">
        <v>189</v>
      </c>
      <c r="F28" s="427">
        <f aca="true" t="shared" si="11" ref="F28:F35">COUNT(L28,N28,P28,R28,T28,V28)</f>
        <v>5</v>
      </c>
      <c r="G28" s="416">
        <f t="shared" si="0"/>
        <v>557</v>
      </c>
      <c r="H28" s="451">
        <f t="shared" si="1"/>
        <v>29.31578947368421</v>
      </c>
      <c r="I28" s="472">
        <f t="shared" si="2"/>
        <v>33.857142857142854</v>
      </c>
      <c r="J28" s="428">
        <f t="shared" si="3"/>
        <v>26.666666666666668</v>
      </c>
      <c r="K28" s="429"/>
      <c r="L28" s="430">
        <v>134</v>
      </c>
      <c r="M28" s="431">
        <f t="shared" si="4"/>
        <v>4</v>
      </c>
      <c r="N28" s="427">
        <v>103</v>
      </c>
      <c r="O28" s="432">
        <f t="shared" si="5"/>
        <v>4</v>
      </c>
      <c r="P28" s="427">
        <v>113</v>
      </c>
      <c r="Q28" s="432">
        <f t="shared" si="6"/>
        <v>4</v>
      </c>
      <c r="R28" s="427">
        <v>103</v>
      </c>
      <c r="S28" s="432">
        <f t="shared" si="7"/>
        <v>3</v>
      </c>
      <c r="T28" s="427">
        <v>104</v>
      </c>
      <c r="U28" s="433">
        <f t="shared" si="8"/>
        <v>4</v>
      </c>
      <c r="V28" s="434"/>
      <c r="W28" s="407">
        <f t="shared" si="9"/>
      </c>
    </row>
    <row r="29" spans="1:23" ht="17.25" customHeight="1">
      <c r="A29" s="424">
        <v>25</v>
      </c>
      <c r="B29" s="435"/>
      <c r="C29" s="426" t="s">
        <v>385</v>
      </c>
      <c r="D29" s="426">
        <v>48696</v>
      </c>
      <c r="E29" s="427" t="s">
        <v>175</v>
      </c>
      <c r="F29" s="427">
        <f t="shared" si="11"/>
        <v>5</v>
      </c>
      <c r="G29" s="416">
        <f t="shared" si="0"/>
        <v>572</v>
      </c>
      <c r="H29" s="451">
        <f t="shared" si="1"/>
        <v>30.105263157894736</v>
      </c>
      <c r="I29" s="472">
        <f t="shared" si="2"/>
        <v>34.857142857142854</v>
      </c>
      <c r="J29" s="428">
        <f t="shared" si="3"/>
        <v>27.333333333333332</v>
      </c>
      <c r="K29" s="429"/>
      <c r="L29" s="430">
        <v>131</v>
      </c>
      <c r="M29" s="431">
        <f t="shared" si="4"/>
        <v>4</v>
      </c>
      <c r="N29" s="427">
        <v>103</v>
      </c>
      <c r="O29" s="432">
        <f t="shared" si="5"/>
        <v>4</v>
      </c>
      <c r="P29" s="427">
        <v>127</v>
      </c>
      <c r="Q29" s="432">
        <f t="shared" si="6"/>
        <v>4</v>
      </c>
      <c r="R29" s="427">
        <v>113</v>
      </c>
      <c r="S29" s="432">
        <f t="shared" si="7"/>
        <v>3</v>
      </c>
      <c r="T29" s="427">
        <v>98</v>
      </c>
      <c r="U29" s="433">
        <f t="shared" si="8"/>
        <v>4</v>
      </c>
      <c r="V29" s="434"/>
      <c r="W29" s="407">
        <f t="shared" si="9"/>
      </c>
    </row>
    <row r="30" spans="1:23" ht="17.25" customHeight="1">
      <c r="A30" s="424">
        <v>26</v>
      </c>
      <c r="B30" s="435"/>
      <c r="C30" s="426" t="s">
        <v>391</v>
      </c>
      <c r="D30" s="426">
        <v>3800</v>
      </c>
      <c r="E30" s="427" t="s">
        <v>335</v>
      </c>
      <c r="F30" s="427">
        <f t="shared" si="11"/>
        <v>5</v>
      </c>
      <c r="G30" s="416">
        <f t="shared" si="0"/>
        <v>576</v>
      </c>
      <c r="H30" s="451">
        <f t="shared" si="1"/>
        <v>30.31578947368421</v>
      </c>
      <c r="I30" s="472">
        <f t="shared" si="2"/>
        <v>35.285714285714285</v>
      </c>
      <c r="J30" s="428">
        <f t="shared" si="3"/>
        <v>27.416666666666668</v>
      </c>
      <c r="K30" s="429"/>
      <c r="L30" s="430">
        <v>135</v>
      </c>
      <c r="M30" s="431">
        <f t="shared" si="4"/>
        <v>4</v>
      </c>
      <c r="N30" s="439">
        <v>105</v>
      </c>
      <c r="O30" s="432">
        <f t="shared" si="5"/>
        <v>4</v>
      </c>
      <c r="P30" s="427">
        <v>106</v>
      </c>
      <c r="Q30" s="432">
        <f t="shared" si="6"/>
        <v>4</v>
      </c>
      <c r="R30" s="427">
        <v>112</v>
      </c>
      <c r="S30" s="432">
        <f t="shared" si="7"/>
        <v>3</v>
      </c>
      <c r="T30" s="427">
        <v>118</v>
      </c>
      <c r="U30" s="433">
        <f t="shared" si="8"/>
        <v>4</v>
      </c>
      <c r="V30" s="440"/>
      <c r="W30" s="407">
        <f t="shared" si="9"/>
      </c>
    </row>
    <row r="31" spans="1:23" ht="17.25" customHeight="1">
      <c r="A31" s="424">
        <v>27</v>
      </c>
      <c r="B31" s="435"/>
      <c r="C31" s="426" t="s">
        <v>394</v>
      </c>
      <c r="D31" s="426">
        <v>6208</v>
      </c>
      <c r="E31" s="427" t="s">
        <v>333</v>
      </c>
      <c r="F31" s="427">
        <f t="shared" si="11"/>
        <v>5</v>
      </c>
      <c r="G31" s="416">
        <f t="shared" si="0"/>
        <v>583</v>
      </c>
      <c r="H31" s="451">
        <f t="shared" si="1"/>
        <v>30.68421052631579</v>
      </c>
      <c r="I31" s="472">
        <f t="shared" si="2"/>
        <v>35.142857142857146</v>
      </c>
      <c r="J31" s="428">
        <f t="shared" si="3"/>
        <v>28.083333333333332</v>
      </c>
      <c r="K31" s="429"/>
      <c r="L31" s="430">
        <v>138</v>
      </c>
      <c r="M31" s="431">
        <f t="shared" si="4"/>
        <v>4</v>
      </c>
      <c r="N31" s="427">
        <v>116</v>
      </c>
      <c r="O31" s="432">
        <f t="shared" si="5"/>
        <v>4</v>
      </c>
      <c r="P31" s="427">
        <v>103</v>
      </c>
      <c r="Q31" s="432">
        <f t="shared" si="6"/>
        <v>4</v>
      </c>
      <c r="R31" s="427">
        <v>108</v>
      </c>
      <c r="S31" s="432">
        <f t="shared" si="7"/>
        <v>3</v>
      </c>
      <c r="T31" s="427">
        <v>118</v>
      </c>
      <c r="U31" s="433">
        <f t="shared" si="8"/>
        <v>4</v>
      </c>
      <c r="V31" s="434"/>
      <c r="W31" s="407">
        <f t="shared" si="9"/>
      </c>
    </row>
    <row r="32" spans="1:23" ht="17.25" customHeight="1">
      <c r="A32" s="424">
        <v>28</v>
      </c>
      <c r="B32" s="435"/>
      <c r="C32" s="426" t="s">
        <v>351</v>
      </c>
      <c r="D32" s="426">
        <v>45633</v>
      </c>
      <c r="E32" s="427" t="s">
        <v>175</v>
      </c>
      <c r="F32" s="427">
        <f t="shared" si="11"/>
        <v>5</v>
      </c>
      <c r="G32" s="416">
        <f t="shared" si="0"/>
        <v>600</v>
      </c>
      <c r="H32" s="451">
        <f t="shared" si="1"/>
        <v>31.57894736842105</v>
      </c>
      <c r="I32" s="472">
        <f t="shared" si="2"/>
        <v>34.857142857142854</v>
      </c>
      <c r="J32" s="428">
        <f t="shared" si="3"/>
        <v>29.666666666666668</v>
      </c>
      <c r="K32" s="429"/>
      <c r="L32" s="430">
        <v>115</v>
      </c>
      <c r="M32" s="431">
        <f t="shared" si="4"/>
        <v>4</v>
      </c>
      <c r="N32" s="427">
        <v>117</v>
      </c>
      <c r="O32" s="432">
        <f t="shared" si="5"/>
        <v>4</v>
      </c>
      <c r="P32" s="427">
        <v>121</v>
      </c>
      <c r="Q32" s="432">
        <f t="shared" si="6"/>
        <v>4</v>
      </c>
      <c r="R32" s="439">
        <v>129</v>
      </c>
      <c r="S32" s="432">
        <f t="shared" si="7"/>
        <v>3</v>
      </c>
      <c r="T32" s="439">
        <v>118</v>
      </c>
      <c r="U32" s="433">
        <f t="shared" si="8"/>
        <v>4</v>
      </c>
      <c r="V32" s="434"/>
      <c r="W32" s="407">
        <f t="shared" si="9"/>
      </c>
    </row>
    <row r="33" spans="1:23" ht="17.25" customHeight="1">
      <c r="A33" s="424">
        <v>29</v>
      </c>
      <c r="B33" s="435"/>
      <c r="C33" s="426" t="s">
        <v>393</v>
      </c>
      <c r="D33" s="426">
        <v>38528</v>
      </c>
      <c r="E33" s="427" t="s">
        <v>189</v>
      </c>
      <c r="F33" s="427">
        <f t="shared" si="11"/>
        <v>5</v>
      </c>
      <c r="G33" s="416">
        <f t="shared" si="0"/>
        <v>607</v>
      </c>
      <c r="H33" s="451">
        <f t="shared" si="1"/>
        <v>31.94736842105263</v>
      </c>
      <c r="I33" s="472">
        <f t="shared" si="2"/>
        <v>35.285714285714285</v>
      </c>
      <c r="J33" s="428">
        <f t="shared" si="3"/>
        <v>30</v>
      </c>
      <c r="K33" s="429"/>
      <c r="L33" s="430">
        <v>135</v>
      </c>
      <c r="M33" s="431">
        <f t="shared" si="4"/>
        <v>4</v>
      </c>
      <c r="N33" s="427">
        <v>121</v>
      </c>
      <c r="O33" s="432">
        <f t="shared" si="5"/>
        <v>4</v>
      </c>
      <c r="P33" s="427">
        <v>131</v>
      </c>
      <c r="Q33" s="432">
        <f t="shared" si="6"/>
        <v>4</v>
      </c>
      <c r="R33" s="427">
        <v>112</v>
      </c>
      <c r="S33" s="432">
        <f t="shared" si="7"/>
        <v>3</v>
      </c>
      <c r="T33" s="427">
        <v>108</v>
      </c>
      <c r="U33" s="433">
        <f t="shared" si="8"/>
        <v>4</v>
      </c>
      <c r="V33" s="434"/>
      <c r="W33" s="407">
        <f t="shared" si="9"/>
      </c>
    </row>
    <row r="34" spans="1:23" ht="17.25" customHeight="1">
      <c r="A34" s="424">
        <v>30</v>
      </c>
      <c r="B34" s="435"/>
      <c r="C34" s="436" t="s">
        <v>369</v>
      </c>
      <c r="D34" s="426">
        <v>18150</v>
      </c>
      <c r="E34" s="427" t="s">
        <v>175</v>
      </c>
      <c r="F34" s="427">
        <f t="shared" si="11"/>
        <v>5</v>
      </c>
      <c r="G34" s="416">
        <f t="shared" si="0"/>
        <v>609</v>
      </c>
      <c r="H34" s="451">
        <f t="shared" si="1"/>
        <v>32.05263157894737</v>
      </c>
      <c r="I34" s="472">
        <f t="shared" si="2"/>
        <v>34.142857142857146</v>
      </c>
      <c r="J34" s="428">
        <f t="shared" si="3"/>
        <v>30.833333333333332</v>
      </c>
      <c r="K34" s="429"/>
      <c r="L34" s="430">
        <v>124</v>
      </c>
      <c r="M34" s="431">
        <f t="shared" si="4"/>
        <v>4</v>
      </c>
      <c r="N34" s="439">
        <v>118</v>
      </c>
      <c r="O34" s="432">
        <f t="shared" si="5"/>
        <v>4</v>
      </c>
      <c r="P34" s="427">
        <v>138</v>
      </c>
      <c r="Q34" s="432">
        <f t="shared" si="6"/>
        <v>4</v>
      </c>
      <c r="R34" s="439">
        <v>115</v>
      </c>
      <c r="S34" s="432">
        <f t="shared" si="7"/>
        <v>3</v>
      </c>
      <c r="T34" s="439">
        <v>114</v>
      </c>
      <c r="U34" s="433">
        <f t="shared" si="8"/>
        <v>4</v>
      </c>
      <c r="V34" s="440"/>
      <c r="W34" s="407">
        <f t="shared" si="9"/>
      </c>
    </row>
    <row r="35" spans="1:23" ht="17.25" customHeight="1">
      <c r="A35" s="424">
        <v>31</v>
      </c>
      <c r="B35" s="435"/>
      <c r="C35" s="426" t="s">
        <v>397</v>
      </c>
      <c r="D35" s="426">
        <v>65839</v>
      </c>
      <c r="E35" s="427" t="s">
        <v>189</v>
      </c>
      <c r="F35" s="427">
        <f t="shared" si="11"/>
        <v>5</v>
      </c>
      <c r="G35" s="416">
        <f t="shared" si="0"/>
        <v>614</v>
      </c>
      <c r="H35" s="451">
        <f t="shared" si="1"/>
        <v>32.31578947368421</v>
      </c>
      <c r="I35" s="472">
        <f t="shared" si="2"/>
        <v>38.285714285714285</v>
      </c>
      <c r="J35" s="428">
        <f t="shared" si="3"/>
        <v>28.833333333333332</v>
      </c>
      <c r="K35" s="429"/>
      <c r="L35" s="430">
        <v>148</v>
      </c>
      <c r="M35" s="431">
        <f t="shared" si="4"/>
        <v>4</v>
      </c>
      <c r="N35" s="427">
        <v>127</v>
      </c>
      <c r="O35" s="432">
        <f t="shared" si="5"/>
        <v>4</v>
      </c>
      <c r="P35" s="427">
        <v>117</v>
      </c>
      <c r="Q35" s="432">
        <f t="shared" si="6"/>
        <v>4</v>
      </c>
      <c r="R35" s="427">
        <v>120</v>
      </c>
      <c r="S35" s="432">
        <f t="shared" si="7"/>
        <v>3</v>
      </c>
      <c r="T35" s="427">
        <v>102</v>
      </c>
      <c r="U35" s="433">
        <f t="shared" si="8"/>
        <v>4</v>
      </c>
      <c r="V35" s="434"/>
      <c r="W35" s="407">
        <f t="shared" si="9"/>
      </c>
    </row>
    <row r="36" spans="1:23" ht="17.25" customHeight="1">
      <c r="A36" s="424">
        <v>32</v>
      </c>
      <c r="B36" s="435"/>
      <c r="C36" s="426" t="s">
        <v>412</v>
      </c>
      <c r="D36" s="426">
        <v>45502</v>
      </c>
      <c r="E36" s="427" t="s">
        <v>4</v>
      </c>
      <c r="F36" s="427">
        <v>4</v>
      </c>
      <c r="G36" s="416">
        <f t="shared" si="0"/>
        <v>364</v>
      </c>
      <c r="H36" s="451">
        <f t="shared" si="1"/>
        <v>24.266666666666666</v>
      </c>
      <c r="I36" s="472">
        <f t="shared" si="2"/>
        <v>31</v>
      </c>
      <c r="J36" s="428">
        <f t="shared" si="3"/>
        <v>22.583333333333332</v>
      </c>
      <c r="K36" s="429"/>
      <c r="L36" s="430"/>
      <c r="M36" s="431">
        <f t="shared" si="4"/>
      </c>
      <c r="N36" s="439">
        <v>95</v>
      </c>
      <c r="O36" s="432">
        <f t="shared" si="5"/>
        <v>4</v>
      </c>
      <c r="P36" s="427">
        <v>92</v>
      </c>
      <c r="Q36" s="432">
        <f t="shared" si="6"/>
        <v>4</v>
      </c>
      <c r="R36" s="427">
        <v>93</v>
      </c>
      <c r="S36" s="432">
        <f t="shared" si="7"/>
        <v>3</v>
      </c>
      <c r="T36" s="427">
        <v>84</v>
      </c>
      <c r="U36" s="433">
        <f t="shared" si="8"/>
        <v>4</v>
      </c>
      <c r="V36" s="434"/>
      <c r="W36" s="407">
        <f t="shared" si="9"/>
      </c>
    </row>
    <row r="37" spans="1:23" ht="17.25" customHeight="1">
      <c r="A37" s="424">
        <v>33</v>
      </c>
      <c r="B37" s="435"/>
      <c r="C37" s="426" t="s">
        <v>407</v>
      </c>
      <c r="D37" s="426">
        <v>40219</v>
      </c>
      <c r="E37" s="427" t="s">
        <v>335</v>
      </c>
      <c r="F37" s="427">
        <f>COUNT(L37,N37,P37,R37,T37,V37)</f>
        <v>4</v>
      </c>
      <c r="G37" s="416">
        <f aca="true" t="shared" si="12" ref="G37:G68">IF(SUM(L37,N37,P37,R37,T37,V37)&gt;1,SUM(L37,N37,P37,R37,T37,V37),"")</f>
        <v>384</v>
      </c>
      <c r="H37" s="451">
        <f aca="true" t="shared" si="13" ref="H37:H68">IF(SUM(L37,N37,P37,R37,T37,V37)&gt;1,(SUM(L37,N37,P37,R37,T37,V37)/SUM(M37,O37,Q37,S37,U37,W37)),"")</f>
        <v>25.6</v>
      </c>
      <c r="I37" s="472">
        <f aca="true" t="shared" si="14" ref="I37:I55">IF(SUM(L37,R37)&gt;1,(SUM(L37,R37)/SUM(M37,S37)),"")</f>
        <v>33</v>
      </c>
      <c r="J37" s="428">
        <f aca="true" t="shared" si="15" ref="J37:J55">IF(SUM(N37,P37,T37,V37)&gt;1,(SUM(N37,P37,T37,V37)/SUM(O37,Q37,U37,W37)),"")</f>
        <v>23.75</v>
      </c>
      <c r="K37" s="429"/>
      <c r="L37" s="430"/>
      <c r="M37" s="431">
        <f aca="true" t="shared" si="16" ref="M37:M68">IF(L37,$L$4,"")</f>
      </c>
      <c r="N37" s="427">
        <v>91</v>
      </c>
      <c r="O37" s="432">
        <f aca="true" t="shared" si="17" ref="O37:O68">IF(N37,$N$4,"")</f>
        <v>4</v>
      </c>
      <c r="P37" s="427">
        <v>98</v>
      </c>
      <c r="Q37" s="432">
        <f aca="true" t="shared" si="18" ref="Q37:Q68">IF(P37,$P$4,"")</f>
        <v>4</v>
      </c>
      <c r="R37" s="427">
        <v>99</v>
      </c>
      <c r="S37" s="432">
        <f aca="true" t="shared" si="19" ref="S37:S68">IF(R37,$R$4,"")</f>
        <v>3</v>
      </c>
      <c r="T37" s="427">
        <v>96</v>
      </c>
      <c r="U37" s="433">
        <f aca="true" t="shared" si="20" ref="U37:U68">IF(T37,$T$4,"")</f>
        <v>4</v>
      </c>
      <c r="V37" s="434"/>
      <c r="W37" s="407">
        <f aca="true" t="shared" si="21" ref="W37:W68">IF(V37,$V$4,"")</f>
      </c>
    </row>
    <row r="38" spans="1:23" ht="17.25" customHeight="1">
      <c r="A38" s="424">
        <v>34</v>
      </c>
      <c r="B38" s="435"/>
      <c r="C38" s="426" t="s">
        <v>350</v>
      </c>
      <c r="D38" s="426">
        <v>36856</v>
      </c>
      <c r="E38" s="427" t="s">
        <v>189</v>
      </c>
      <c r="F38" s="427">
        <f>COUNT(L38,N38,P38,R38,T38,V38)</f>
        <v>4</v>
      </c>
      <c r="G38" s="416">
        <f t="shared" si="12"/>
        <v>391</v>
      </c>
      <c r="H38" s="451">
        <f t="shared" si="13"/>
        <v>26.066666666666666</v>
      </c>
      <c r="I38" s="472">
        <f t="shared" si="14"/>
        <v>28.857142857142858</v>
      </c>
      <c r="J38" s="428">
        <f t="shared" si="15"/>
        <v>23.625</v>
      </c>
      <c r="K38" s="429"/>
      <c r="L38" s="430">
        <v>115</v>
      </c>
      <c r="M38" s="431">
        <f t="shared" si="16"/>
        <v>4</v>
      </c>
      <c r="N38" s="427"/>
      <c r="O38" s="432">
        <f t="shared" si="17"/>
      </c>
      <c r="P38" s="439">
        <v>101</v>
      </c>
      <c r="Q38" s="432">
        <f t="shared" si="18"/>
        <v>4</v>
      </c>
      <c r="R38" s="427">
        <v>87</v>
      </c>
      <c r="S38" s="432">
        <f t="shared" si="19"/>
        <v>3</v>
      </c>
      <c r="T38" s="427">
        <v>88</v>
      </c>
      <c r="U38" s="433">
        <f t="shared" si="20"/>
        <v>4</v>
      </c>
      <c r="V38" s="440"/>
      <c r="W38" s="407">
        <f t="shared" si="21"/>
      </c>
    </row>
    <row r="39" spans="1:23" ht="17.25" customHeight="1">
      <c r="A39" s="424">
        <v>35</v>
      </c>
      <c r="B39" s="435"/>
      <c r="C39" s="426" t="s">
        <v>358</v>
      </c>
      <c r="D39" s="436">
        <v>29808</v>
      </c>
      <c r="E39" s="427" t="s">
        <v>4</v>
      </c>
      <c r="F39" s="427">
        <v>4</v>
      </c>
      <c r="G39" s="416">
        <f t="shared" si="12"/>
        <v>405</v>
      </c>
      <c r="H39" s="451">
        <f t="shared" si="13"/>
        <v>25.3125</v>
      </c>
      <c r="I39" s="472">
        <f t="shared" si="14"/>
        <v>29.75</v>
      </c>
      <c r="J39" s="428">
        <f t="shared" si="15"/>
        <v>23.833333333333332</v>
      </c>
      <c r="K39" s="429"/>
      <c r="L39" s="430">
        <v>119</v>
      </c>
      <c r="M39" s="431">
        <f t="shared" si="16"/>
        <v>4</v>
      </c>
      <c r="N39" s="427">
        <v>96</v>
      </c>
      <c r="O39" s="432">
        <f t="shared" si="17"/>
        <v>4</v>
      </c>
      <c r="P39" s="427">
        <v>94</v>
      </c>
      <c r="Q39" s="432">
        <f t="shared" si="18"/>
        <v>4</v>
      </c>
      <c r="R39" s="427"/>
      <c r="S39" s="432">
        <f t="shared" si="19"/>
      </c>
      <c r="T39" s="427">
        <v>96</v>
      </c>
      <c r="U39" s="433">
        <f t="shared" si="20"/>
        <v>4</v>
      </c>
      <c r="V39" s="434"/>
      <c r="W39" s="407">
        <f t="shared" si="21"/>
      </c>
    </row>
    <row r="40" spans="1:23" ht="17.25" customHeight="1">
      <c r="A40" s="424">
        <v>36</v>
      </c>
      <c r="B40" s="435"/>
      <c r="C40" s="426" t="s">
        <v>362</v>
      </c>
      <c r="D40" s="426">
        <v>37799</v>
      </c>
      <c r="E40" s="427" t="s">
        <v>335</v>
      </c>
      <c r="F40" s="427">
        <f>COUNT(L40,N40,P40,R40,T40,V40)</f>
        <v>4</v>
      </c>
      <c r="G40" s="416">
        <f t="shared" si="12"/>
        <v>405</v>
      </c>
      <c r="H40" s="451">
        <f t="shared" si="13"/>
        <v>27</v>
      </c>
      <c r="I40" s="472">
        <f t="shared" si="14"/>
        <v>31</v>
      </c>
      <c r="J40" s="428">
        <f t="shared" si="15"/>
        <v>23.5</v>
      </c>
      <c r="K40" s="429"/>
      <c r="L40" s="430">
        <v>121</v>
      </c>
      <c r="M40" s="431">
        <f t="shared" si="16"/>
        <v>4</v>
      </c>
      <c r="N40" s="427">
        <v>88</v>
      </c>
      <c r="O40" s="432">
        <f t="shared" si="17"/>
        <v>4</v>
      </c>
      <c r="P40" s="427"/>
      <c r="Q40" s="432">
        <f t="shared" si="18"/>
      </c>
      <c r="R40" s="427">
        <v>96</v>
      </c>
      <c r="S40" s="432">
        <f t="shared" si="19"/>
        <v>3</v>
      </c>
      <c r="T40" s="427">
        <v>100</v>
      </c>
      <c r="U40" s="433">
        <f t="shared" si="20"/>
        <v>4</v>
      </c>
      <c r="V40" s="440"/>
      <c r="W40" s="407">
        <f t="shared" si="21"/>
      </c>
    </row>
    <row r="41" spans="1:23" ht="17.25" customHeight="1">
      <c r="A41" s="424">
        <v>37</v>
      </c>
      <c r="B41" s="435"/>
      <c r="C41" s="426" t="s">
        <v>376</v>
      </c>
      <c r="D41" s="426">
        <v>25840</v>
      </c>
      <c r="E41" s="427" t="s">
        <v>333</v>
      </c>
      <c r="F41" s="427">
        <f>COUNT(L41,N41,P41,R41,T41,V41)</f>
        <v>4</v>
      </c>
      <c r="G41" s="416">
        <f t="shared" si="12"/>
        <v>417</v>
      </c>
      <c r="H41" s="451">
        <f t="shared" si="13"/>
        <v>27.8</v>
      </c>
      <c r="I41" s="472">
        <f t="shared" si="14"/>
        <v>31.857142857142858</v>
      </c>
      <c r="J41" s="428">
        <f t="shared" si="15"/>
        <v>24.25</v>
      </c>
      <c r="K41" s="429"/>
      <c r="L41" s="430">
        <v>128</v>
      </c>
      <c r="M41" s="431">
        <f t="shared" si="16"/>
        <v>4</v>
      </c>
      <c r="N41" s="427">
        <v>93</v>
      </c>
      <c r="O41" s="432">
        <f t="shared" si="17"/>
        <v>4</v>
      </c>
      <c r="P41" s="427">
        <v>101</v>
      </c>
      <c r="Q41" s="432">
        <f t="shared" si="18"/>
        <v>4</v>
      </c>
      <c r="R41" s="439">
        <v>95</v>
      </c>
      <c r="S41" s="432">
        <f t="shared" si="19"/>
        <v>3</v>
      </c>
      <c r="T41" s="439"/>
      <c r="U41" s="433">
        <f t="shared" si="20"/>
      </c>
      <c r="V41" s="440"/>
      <c r="W41" s="407">
        <f t="shared" si="21"/>
      </c>
    </row>
    <row r="42" spans="1:23" ht="17.25" customHeight="1">
      <c r="A42" s="424">
        <v>38</v>
      </c>
      <c r="B42" s="435"/>
      <c r="C42" s="436" t="s">
        <v>388</v>
      </c>
      <c r="D42" s="426">
        <v>49368</v>
      </c>
      <c r="E42" s="427" t="s">
        <v>4</v>
      </c>
      <c r="F42" s="427">
        <v>4</v>
      </c>
      <c r="G42" s="416">
        <f t="shared" si="12"/>
        <v>423</v>
      </c>
      <c r="H42" s="451">
        <f t="shared" si="13"/>
        <v>28.2</v>
      </c>
      <c r="I42" s="472">
        <f t="shared" si="14"/>
        <v>33.142857142857146</v>
      </c>
      <c r="J42" s="428">
        <f t="shared" si="15"/>
        <v>23.875</v>
      </c>
      <c r="K42" s="429"/>
      <c r="L42" s="430">
        <v>132</v>
      </c>
      <c r="M42" s="431">
        <f t="shared" si="16"/>
        <v>4</v>
      </c>
      <c r="N42" s="427">
        <v>100</v>
      </c>
      <c r="O42" s="432">
        <f t="shared" si="17"/>
        <v>4</v>
      </c>
      <c r="P42" s="427"/>
      <c r="Q42" s="432">
        <f t="shared" si="18"/>
      </c>
      <c r="R42" s="427">
        <v>100</v>
      </c>
      <c r="S42" s="432">
        <f t="shared" si="19"/>
        <v>3</v>
      </c>
      <c r="T42" s="427">
        <v>91</v>
      </c>
      <c r="U42" s="433">
        <f t="shared" si="20"/>
        <v>4</v>
      </c>
      <c r="V42" s="440"/>
      <c r="W42" s="407">
        <f t="shared" si="21"/>
      </c>
    </row>
    <row r="43" spans="1:23" ht="17.25" customHeight="1">
      <c r="A43" s="424">
        <v>39</v>
      </c>
      <c r="B43" s="425"/>
      <c r="C43" s="426" t="s">
        <v>387</v>
      </c>
      <c r="D43" s="426">
        <v>26491</v>
      </c>
      <c r="E43" s="427" t="s">
        <v>335</v>
      </c>
      <c r="F43" s="427">
        <f>COUNT(L43,N43,P43,R43,T43,V43)</f>
        <v>4</v>
      </c>
      <c r="G43" s="416">
        <f t="shared" si="12"/>
        <v>429</v>
      </c>
      <c r="H43" s="451">
        <f t="shared" si="13"/>
        <v>26.8125</v>
      </c>
      <c r="I43" s="472">
        <f t="shared" si="14"/>
        <v>32.75</v>
      </c>
      <c r="J43" s="428">
        <f t="shared" si="15"/>
        <v>24.833333333333332</v>
      </c>
      <c r="K43" s="429"/>
      <c r="L43" s="430">
        <v>131</v>
      </c>
      <c r="M43" s="431">
        <f t="shared" si="16"/>
        <v>4</v>
      </c>
      <c r="N43" s="427">
        <v>91</v>
      </c>
      <c r="O43" s="432">
        <f t="shared" si="17"/>
        <v>4</v>
      </c>
      <c r="P43" s="427">
        <v>107</v>
      </c>
      <c r="Q43" s="432">
        <f t="shared" si="18"/>
        <v>4</v>
      </c>
      <c r="R43" s="427"/>
      <c r="S43" s="432">
        <f t="shared" si="19"/>
      </c>
      <c r="T43" s="427">
        <v>100</v>
      </c>
      <c r="U43" s="433">
        <f t="shared" si="20"/>
        <v>4</v>
      </c>
      <c r="V43" s="434"/>
      <c r="W43" s="407">
        <f t="shared" si="21"/>
      </c>
    </row>
    <row r="44" spans="1:23" ht="17.25" customHeight="1">
      <c r="A44" s="424">
        <v>40</v>
      </c>
      <c r="B44" s="441"/>
      <c r="C44" s="426" t="s">
        <v>392</v>
      </c>
      <c r="D44" s="426">
        <v>23923</v>
      </c>
      <c r="E44" s="427" t="s">
        <v>189</v>
      </c>
      <c r="F44" s="427">
        <f>COUNT(L44,N44,P44,R44,T44,V44)</f>
        <v>4</v>
      </c>
      <c r="G44" s="416">
        <f t="shared" si="12"/>
        <v>449</v>
      </c>
      <c r="H44" s="451">
        <f t="shared" si="13"/>
        <v>29.933333333333334</v>
      </c>
      <c r="I44" s="472">
        <f t="shared" si="14"/>
        <v>34.142857142857146</v>
      </c>
      <c r="J44" s="428">
        <f t="shared" si="15"/>
        <v>26.25</v>
      </c>
      <c r="K44" s="429"/>
      <c r="L44" s="430">
        <v>135</v>
      </c>
      <c r="M44" s="431">
        <f t="shared" si="16"/>
        <v>4</v>
      </c>
      <c r="N44" s="439"/>
      <c r="O44" s="432">
        <f t="shared" si="17"/>
      </c>
      <c r="P44" s="439">
        <v>114</v>
      </c>
      <c r="Q44" s="432">
        <f t="shared" si="18"/>
        <v>4</v>
      </c>
      <c r="R44" s="439">
        <v>104</v>
      </c>
      <c r="S44" s="432">
        <f t="shared" si="19"/>
        <v>3</v>
      </c>
      <c r="T44" s="439">
        <v>96</v>
      </c>
      <c r="U44" s="433">
        <f t="shared" si="20"/>
        <v>4</v>
      </c>
      <c r="V44" s="434"/>
      <c r="W44" s="407">
        <f t="shared" si="21"/>
      </c>
    </row>
    <row r="45" spans="1:23" ht="17.25" customHeight="1">
      <c r="A45" s="424">
        <v>41</v>
      </c>
      <c r="B45" s="441"/>
      <c r="C45" s="426" t="s">
        <v>395</v>
      </c>
      <c r="D45" s="426">
        <v>38611</v>
      </c>
      <c r="E45" s="427" t="s">
        <v>4</v>
      </c>
      <c r="F45" s="427">
        <v>4</v>
      </c>
      <c r="G45" s="416">
        <f t="shared" si="12"/>
        <v>458</v>
      </c>
      <c r="H45" s="451">
        <f t="shared" si="13"/>
        <v>28.625</v>
      </c>
      <c r="I45" s="472">
        <f t="shared" si="14"/>
        <v>35</v>
      </c>
      <c r="J45" s="428">
        <f t="shared" si="15"/>
        <v>26.5</v>
      </c>
      <c r="K45" s="429"/>
      <c r="L45" s="430">
        <v>140</v>
      </c>
      <c r="M45" s="431">
        <f t="shared" si="16"/>
        <v>4</v>
      </c>
      <c r="N45" s="427">
        <v>110</v>
      </c>
      <c r="O45" s="432">
        <f t="shared" si="17"/>
        <v>4</v>
      </c>
      <c r="P45" s="427">
        <v>110</v>
      </c>
      <c r="Q45" s="432">
        <f t="shared" si="18"/>
        <v>4</v>
      </c>
      <c r="R45" s="427"/>
      <c r="S45" s="432">
        <f t="shared" si="19"/>
      </c>
      <c r="T45" s="427">
        <v>98</v>
      </c>
      <c r="U45" s="433">
        <f t="shared" si="20"/>
        <v>4</v>
      </c>
      <c r="V45" s="434"/>
      <c r="W45" s="407">
        <f t="shared" si="21"/>
      </c>
    </row>
    <row r="46" spans="1:23" ht="17.25" customHeight="1">
      <c r="A46" s="424">
        <v>42</v>
      </c>
      <c r="B46" s="441"/>
      <c r="C46" s="426" t="s">
        <v>413</v>
      </c>
      <c r="D46" s="426">
        <v>37046</v>
      </c>
      <c r="E46" s="427" t="s">
        <v>189</v>
      </c>
      <c r="F46" s="427">
        <f aca="true" t="shared" si="22" ref="F46:F53">COUNT(L46,N46,P46,R46,T46,V46)</f>
        <v>4</v>
      </c>
      <c r="G46" s="416">
        <f t="shared" si="12"/>
        <v>466</v>
      </c>
      <c r="H46" s="451">
        <f t="shared" si="13"/>
        <v>31.066666666666666</v>
      </c>
      <c r="I46" s="472">
        <f t="shared" si="14"/>
        <v>41</v>
      </c>
      <c r="J46" s="428">
        <f t="shared" si="15"/>
        <v>28.583333333333332</v>
      </c>
      <c r="K46" s="429"/>
      <c r="L46" s="430"/>
      <c r="M46" s="431">
        <f t="shared" si="16"/>
      </c>
      <c r="N46" s="427">
        <v>114</v>
      </c>
      <c r="O46" s="432">
        <f t="shared" si="17"/>
        <v>4</v>
      </c>
      <c r="P46" s="427">
        <v>130</v>
      </c>
      <c r="Q46" s="432">
        <f t="shared" si="18"/>
        <v>4</v>
      </c>
      <c r="R46" s="427">
        <v>123</v>
      </c>
      <c r="S46" s="432">
        <f t="shared" si="19"/>
        <v>3</v>
      </c>
      <c r="T46" s="427">
        <v>99</v>
      </c>
      <c r="U46" s="433">
        <f t="shared" si="20"/>
        <v>4</v>
      </c>
      <c r="V46" s="440"/>
      <c r="W46" s="407">
        <f t="shared" si="21"/>
      </c>
    </row>
    <row r="47" spans="1:23" ht="17.25" customHeight="1">
      <c r="A47" s="424">
        <v>43</v>
      </c>
      <c r="B47" s="441"/>
      <c r="C47" s="426" t="s">
        <v>373</v>
      </c>
      <c r="D47" s="426">
        <v>37321</v>
      </c>
      <c r="E47" s="427" t="s">
        <v>175</v>
      </c>
      <c r="F47" s="427">
        <f t="shared" si="22"/>
        <v>4</v>
      </c>
      <c r="G47" s="416">
        <f t="shared" si="12"/>
        <v>467</v>
      </c>
      <c r="H47" s="451">
        <f t="shared" si="13"/>
        <v>29.1875</v>
      </c>
      <c r="I47" s="472">
        <f t="shared" si="14"/>
        <v>31.75</v>
      </c>
      <c r="J47" s="428">
        <f t="shared" si="15"/>
        <v>28.333333333333332</v>
      </c>
      <c r="K47" s="429"/>
      <c r="L47" s="430">
        <v>127</v>
      </c>
      <c r="M47" s="431">
        <f t="shared" si="16"/>
        <v>4</v>
      </c>
      <c r="N47" s="427">
        <v>109</v>
      </c>
      <c r="O47" s="432">
        <f t="shared" si="17"/>
        <v>4</v>
      </c>
      <c r="P47" s="439">
        <v>122</v>
      </c>
      <c r="Q47" s="432">
        <f t="shared" si="18"/>
        <v>4</v>
      </c>
      <c r="R47" s="439"/>
      <c r="S47" s="432">
        <f t="shared" si="19"/>
      </c>
      <c r="T47" s="439">
        <v>109</v>
      </c>
      <c r="U47" s="433">
        <f t="shared" si="20"/>
        <v>4</v>
      </c>
      <c r="V47" s="440"/>
      <c r="W47" s="407">
        <f t="shared" si="21"/>
      </c>
    </row>
    <row r="48" spans="1:23" ht="17.25" customHeight="1">
      <c r="A48" s="424">
        <v>44</v>
      </c>
      <c r="B48" s="441"/>
      <c r="C48" s="426" t="s">
        <v>355</v>
      </c>
      <c r="D48" s="426">
        <v>29032</v>
      </c>
      <c r="E48" s="427" t="s">
        <v>334</v>
      </c>
      <c r="F48" s="427">
        <f t="shared" si="22"/>
        <v>4</v>
      </c>
      <c r="G48" s="416">
        <f t="shared" si="12"/>
        <v>467</v>
      </c>
      <c r="H48" s="451">
        <f t="shared" si="13"/>
        <v>31.133333333333333</v>
      </c>
      <c r="I48" s="472">
        <f t="shared" si="14"/>
        <v>31.714285714285715</v>
      </c>
      <c r="J48" s="428">
        <f t="shared" si="15"/>
        <v>30.625</v>
      </c>
      <c r="K48" s="429"/>
      <c r="L48" s="430">
        <v>118</v>
      </c>
      <c r="M48" s="431">
        <f t="shared" si="16"/>
        <v>4</v>
      </c>
      <c r="N48" s="427">
        <v>130</v>
      </c>
      <c r="O48" s="432">
        <f t="shared" si="17"/>
        <v>4</v>
      </c>
      <c r="P48" s="427">
        <v>115</v>
      </c>
      <c r="Q48" s="432">
        <f t="shared" si="18"/>
        <v>4</v>
      </c>
      <c r="R48" s="427">
        <v>104</v>
      </c>
      <c r="S48" s="432">
        <f t="shared" si="19"/>
        <v>3</v>
      </c>
      <c r="T48" s="427"/>
      <c r="U48" s="433">
        <f t="shared" si="20"/>
      </c>
      <c r="V48" s="434"/>
      <c r="W48" s="407">
        <f t="shared" si="21"/>
      </c>
    </row>
    <row r="49" spans="1:23" ht="17.25" customHeight="1">
      <c r="A49" s="424">
        <v>45</v>
      </c>
      <c r="B49" s="441"/>
      <c r="C49" s="426" t="s">
        <v>381</v>
      </c>
      <c r="D49" s="426">
        <v>37998</v>
      </c>
      <c r="E49" s="427" t="s">
        <v>175</v>
      </c>
      <c r="F49" s="427">
        <f t="shared" si="22"/>
        <v>4</v>
      </c>
      <c r="G49" s="416">
        <f t="shared" si="12"/>
        <v>482</v>
      </c>
      <c r="H49" s="451">
        <f t="shared" si="13"/>
        <v>32.13333333333333</v>
      </c>
      <c r="I49" s="472">
        <f t="shared" si="14"/>
        <v>35.57142857142857</v>
      </c>
      <c r="J49" s="428">
        <f t="shared" si="15"/>
        <v>29.125</v>
      </c>
      <c r="K49" s="429"/>
      <c r="L49" s="430">
        <v>130</v>
      </c>
      <c r="M49" s="431">
        <f t="shared" si="16"/>
        <v>4</v>
      </c>
      <c r="N49" s="427">
        <v>107</v>
      </c>
      <c r="O49" s="432">
        <f t="shared" si="17"/>
        <v>4</v>
      </c>
      <c r="P49" s="427"/>
      <c r="Q49" s="432">
        <f t="shared" si="18"/>
      </c>
      <c r="R49" s="427">
        <v>119</v>
      </c>
      <c r="S49" s="432">
        <f t="shared" si="19"/>
        <v>3</v>
      </c>
      <c r="T49" s="427">
        <v>126</v>
      </c>
      <c r="U49" s="433">
        <f t="shared" si="20"/>
        <v>4</v>
      </c>
      <c r="V49" s="440"/>
      <c r="W49" s="407">
        <f t="shared" si="21"/>
      </c>
    </row>
    <row r="50" spans="1:23" ht="17.25" customHeight="1">
      <c r="A50" s="424">
        <v>46</v>
      </c>
      <c r="B50" s="441"/>
      <c r="C50" s="426" t="s">
        <v>398</v>
      </c>
      <c r="D50" s="426">
        <v>61958</v>
      </c>
      <c r="E50" s="427" t="s">
        <v>335</v>
      </c>
      <c r="F50" s="427">
        <f t="shared" si="22"/>
        <v>4</v>
      </c>
      <c r="G50" s="416">
        <f t="shared" si="12"/>
        <v>517</v>
      </c>
      <c r="H50" s="451">
        <f t="shared" si="13"/>
        <v>34.46666666666667</v>
      </c>
      <c r="I50" s="472">
        <f t="shared" si="14"/>
        <v>42.142857142857146</v>
      </c>
      <c r="J50" s="428">
        <f t="shared" si="15"/>
        <v>27.75</v>
      </c>
      <c r="K50" s="429"/>
      <c r="L50" s="430">
        <v>153</v>
      </c>
      <c r="M50" s="431">
        <f t="shared" si="16"/>
        <v>4</v>
      </c>
      <c r="N50" s="427">
        <v>109</v>
      </c>
      <c r="O50" s="432">
        <f t="shared" si="17"/>
        <v>4</v>
      </c>
      <c r="P50" s="427"/>
      <c r="Q50" s="432">
        <f t="shared" si="18"/>
      </c>
      <c r="R50" s="427">
        <v>142</v>
      </c>
      <c r="S50" s="432">
        <f t="shared" si="19"/>
        <v>3</v>
      </c>
      <c r="T50" s="427">
        <v>113</v>
      </c>
      <c r="U50" s="433">
        <f t="shared" si="20"/>
        <v>4</v>
      </c>
      <c r="V50" s="440"/>
      <c r="W50" s="407">
        <f t="shared" si="21"/>
      </c>
    </row>
    <row r="51" spans="1:23" ht="17.25" customHeight="1">
      <c r="A51" s="424">
        <v>47</v>
      </c>
      <c r="B51" s="441"/>
      <c r="C51" s="426" t="s">
        <v>411</v>
      </c>
      <c r="D51" s="426">
        <v>4124</v>
      </c>
      <c r="E51" s="427" t="s">
        <v>333</v>
      </c>
      <c r="F51" s="427">
        <f t="shared" si="22"/>
        <v>3</v>
      </c>
      <c r="G51" s="416">
        <f t="shared" si="12"/>
        <v>308</v>
      </c>
      <c r="H51" s="451">
        <f t="shared" si="13"/>
        <v>25.666666666666668</v>
      </c>
      <c r="I51" s="472">
        <f t="shared" si="14"/>
      </c>
      <c r="J51" s="428">
        <f t="shared" si="15"/>
        <v>25.666666666666668</v>
      </c>
      <c r="K51" s="429"/>
      <c r="L51" s="430"/>
      <c r="M51" s="431">
        <f t="shared" si="16"/>
      </c>
      <c r="N51" s="427">
        <v>111</v>
      </c>
      <c r="O51" s="432">
        <f t="shared" si="17"/>
        <v>4</v>
      </c>
      <c r="P51" s="427">
        <v>98</v>
      </c>
      <c r="Q51" s="432">
        <f t="shared" si="18"/>
        <v>4</v>
      </c>
      <c r="R51" s="427"/>
      <c r="S51" s="432">
        <f t="shared" si="19"/>
      </c>
      <c r="T51" s="427">
        <v>99</v>
      </c>
      <c r="U51" s="433">
        <f t="shared" si="20"/>
        <v>4</v>
      </c>
      <c r="V51" s="434"/>
      <c r="W51" s="407">
        <f t="shared" si="21"/>
      </c>
    </row>
    <row r="52" spans="1:23" ht="17.25" customHeight="1">
      <c r="A52" s="424">
        <v>48</v>
      </c>
      <c r="B52" s="441"/>
      <c r="C52" s="426" t="s">
        <v>409</v>
      </c>
      <c r="D52" s="426">
        <v>4222</v>
      </c>
      <c r="E52" s="427" t="s">
        <v>335</v>
      </c>
      <c r="F52" s="427">
        <f t="shared" si="22"/>
        <v>3</v>
      </c>
      <c r="G52" s="416">
        <f t="shared" si="12"/>
        <v>315</v>
      </c>
      <c r="H52" s="451">
        <f t="shared" si="13"/>
        <v>26.25</v>
      </c>
      <c r="I52" s="472">
        <f t="shared" si="14"/>
      </c>
      <c r="J52" s="428">
        <f t="shared" si="15"/>
        <v>26.25</v>
      </c>
      <c r="K52" s="429"/>
      <c r="L52" s="430"/>
      <c r="M52" s="431">
        <f t="shared" si="16"/>
      </c>
      <c r="N52" s="427">
        <v>105</v>
      </c>
      <c r="O52" s="432">
        <f t="shared" si="17"/>
        <v>4</v>
      </c>
      <c r="P52" s="427">
        <v>106</v>
      </c>
      <c r="Q52" s="432">
        <f t="shared" si="18"/>
        <v>4</v>
      </c>
      <c r="R52" s="427"/>
      <c r="S52" s="432">
        <f t="shared" si="19"/>
      </c>
      <c r="T52" s="427">
        <v>104</v>
      </c>
      <c r="U52" s="433">
        <f t="shared" si="20"/>
        <v>4</v>
      </c>
      <c r="V52" s="434"/>
      <c r="W52" s="407">
        <f t="shared" si="21"/>
      </c>
    </row>
    <row r="53" spans="1:23" ht="17.25" customHeight="1">
      <c r="A53" s="424">
        <v>49</v>
      </c>
      <c r="B53" s="441"/>
      <c r="C53" s="426" t="s">
        <v>408</v>
      </c>
      <c r="D53" s="426">
        <v>61620</v>
      </c>
      <c r="E53" s="427" t="s">
        <v>335</v>
      </c>
      <c r="F53" s="427">
        <f t="shared" si="22"/>
        <v>3</v>
      </c>
      <c r="G53" s="416">
        <f t="shared" si="12"/>
        <v>327</v>
      </c>
      <c r="H53" s="451">
        <f t="shared" si="13"/>
        <v>29.727272727272727</v>
      </c>
      <c r="I53" s="472">
        <f t="shared" si="14"/>
        <v>37</v>
      </c>
      <c r="J53" s="428">
        <f t="shared" si="15"/>
        <v>27</v>
      </c>
      <c r="K53" s="429"/>
      <c r="L53" s="430"/>
      <c r="M53" s="431">
        <f t="shared" si="16"/>
      </c>
      <c r="N53" s="427">
        <v>108</v>
      </c>
      <c r="O53" s="432">
        <f t="shared" si="17"/>
        <v>4</v>
      </c>
      <c r="P53" s="427"/>
      <c r="Q53" s="432">
        <f t="shared" si="18"/>
      </c>
      <c r="R53" s="427">
        <v>111</v>
      </c>
      <c r="S53" s="432">
        <f t="shared" si="19"/>
        <v>3</v>
      </c>
      <c r="T53" s="427">
        <v>108</v>
      </c>
      <c r="U53" s="433">
        <f t="shared" si="20"/>
        <v>4</v>
      </c>
      <c r="V53" s="434"/>
      <c r="W53" s="407">
        <f t="shared" si="21"/>
      </c>
    </row>
    <row r="54" spans="1:23" ht="17.25" customHeight="1">
      <c r="A54" s="424">
        <v>50</v>
      </c>
      <c r="B54" s="441"/>
      <c r="C54" s="426" t="s">
        <v>377</v>
      </c>
      <c r="D54" s="426">
        <v>45697</v>
      </c>
      <c r="E54" s="427" t="s">
        <v>4</v>
      </c>
      <c r="F54" s="427">
        <v>3</v>
      </c>
      <c r="G54" s="416">
        <f t="shared" si="12"/>
        <v>334</v>
      </c>
      <c r="H54" s="451">
        <f t="shared" si="13"/>
        <v>30.363636363636363</v>
      </c>
      <c r="I54" s="472">
        <f t="shared" si="14"/>
        <v>31.714285714285715</v>
      </c>
      <c r="J54" s="428">
        <f t="shared" si="15"/>
        <v>28</v>
      </c>
      <c r="K54" s="429"/>
      <c r="L54" s="430">
        <v>128</v>
      </c>
      <c r="M54" s="431">
        <f t="shared" si="16"/>
        <v>4</v>
      </c>
      <c r="N54" s="427"/>
      <c r="O54" s="432">
        <f t="shared" si="17"/>
      </c>
      <c r="P54" s="427"/>
      <c r="Q54" s="432">
        <f t="shared" si="18"/>
      </c>
      <c r="R54" s="427">
        <v>94</v>
      </c>
      <c r="S54" s="432">
        <f t="shared" si="19"/>
        <v>3</v>
      </c>
      <c r="T54" s="427">
        <v>112</v>
      </c>
      <c r="U54" s="433">
        <f t="shared" si="20"/>
        <v>4</v>
      </c>
      <c r="V54" s="434"/>
      <c r="W54" s="407">
        <f t="shared" si="21"/>
      </c>
    </row>
    <row r="55" spans="1:23" ht="17.25" customHeight="1">
      <c r="A55" s="424">
        <v>51</v>
      </c>
      <c r="B55" s="441"/>
      <c r="C55" s="436" t="s">
        <v>383</v>
      </c>
      <c r="D55" s="436">
        <v>30373</v>
      </c>
      <c r="E55" s="427" t="s">
        <v>334</v>
      </c>
      <c r="F55" s="427">
        <f>COUNT(L55,N55,P55,R55,T55,V55)</f>
        <v>3</v>
      </c>
      <c r="G55" s="416">
        <f t="shared" si="12"/>
        <v>344</v>
      </c>
      <c r="H55" s="451">
        <f t="shared" si="13"/>
        <v>31.272727272727273</v>
      </c>
      <c r="I55" s="472">
        <f t="shared" si="14"/>
        <v>33.42857142857143</v>
      </c>
      <c r="J55" s="428">
        <f t="shared" si="15"/>
        <v>27.5</v>
      </c>
      <c r="K55" s="437"/>
      <c r="L55" s="438">
        <v>131</v>
      </c>
      <c r="M55" s="431">
        <f t="shared" si="16"/>
        <v>4</v>
      </c>
      <c r="N55" s="427"/>
      <c r="O55" s="432">
        <f t="shared" si="17"/>
      </c>
      <c r="P55" s="427">
        <v>110</v>
      </c>
      <c r="Q55" s="432">
        <f t="shared" si="18"/>
        <v>4</v>
      </c>
      <c r="R55" s="427">
        <v>103</v>
      </c>
      <c r="S55" s="432">
        <f t="shared" si="19"/>
        <v>3</v>
      </c>
      <c r="T55" s="427"/>
      <c r="U55" s="433">
        <f t="shared" si="20"/>
      </c>
      <c r="V55" s="440"/>
      <c r="W55" s="407">
        <f t="shared" si="21"/>
      </c>
    </row>
    <row r="56" spans="1:23" ht="17.25" customHeight="1">
      <c r="A56" s="424">
        <v>52</v>
      </c>
      <c r="B56" s="441"/>
      <c r="C56" s="426" t="s">
        <v>425</v>
      </c>
      <c r="D56" s="426">
        <v>27974</v>
      </c>
      <c r="E56" s="427" t="s">
        <v>335</v>
      </c>
      <c r="F56" s="427">
        <v>3</v>
      </c>
      <c r="G56" s="416">
        <f t="shared" si="12"/>
        <v>355</v>
      </c>
      <c r="H56" s="451">
        <f t="shared" si="13"/>
        <v>32.27272727272727</v>
      </c>
      <c r="I56" s="472"/>
      <c r="J56" s="428"/>
      <c r="K56" s="429"/>
      <c r="L56" s="430"/>
      <c r="M56" s="431">
        <f t="shared" si="16"/>
      </c>
      <c r="N56" s="427"/>
      <c r="O56" s="432">
        <f t="shared" si="17"/>
      </c>
      <c r="P56" s="427">
        <v>129</v>
      </c>
      <c r="Q56" s="432">
        <f t="shared" si="18"/>
        <v>4</v>
      </c>
      <c r="R56" s="427">
        <v>118</v>
      </c>
      <c r="S56" s="432">
        <f t="shared" si="19"/>
        <v>3</v>
      </c>
      <c r="T56" s="427">
        <v>108</v>
      </c>
      <c r="U56" s="433">
        <f t="shared" si="20"/>
        <v>4</v>
      </c>
      <c r="V56" s="434"/>
      <c r="W56" s="407">
        <f t="shared" si="21"/>
      </c>
    </row>
    <row r="57" spans="1:23" ht="17.25" customHeight="1">
      <c r="A57" s="424">
        <v>53</v>
      </c>
      <c r="B57" s="441"/>
      <c r="C57" s="426" t="s">
        <v>367</v>
      </c>
      <c r="D57" s="426">
        <v>40003</v>
      </c>
      <c r="E57" s="427" t="s">
        <v>4</v>
      </c>
      <c r="F57" s="427">
        <v>3</v>
      </c>
      <c r="G57" s="416">
        <f t="shared" si="12"/>
        <v>358</v>
      </c>
      <c r="H57" s="451">
        <f t="shared" si="13"/>
        <v>29.833333333333332</v>
      </c>
      <c r="I57" s="472">
        <f>IF(SUM(L57,R57)&gt;1,(SUM(L57,R57)/SUM(M57,S57)),"")</f>
        <v>31</v>
      </c>
      <c r="J57" s="428">
        <f>IF(SUM(N57,P57,T57,V57)&gt;1,(SUM(N57,P57,T57,V57)/SUM(O57,Q57,U57,W57)),"")</f>
        <v>29.25</v>
      </c>
      <c r="K57" s="429"/>
      <c r="L57" s="430">
        <v>124</v>
      </c>
      <c r="M57" s="431">
        <f t="shared" si="16"/>
        <v>4</v>
      </c>
      <c r="N57" s="427">
        <v>122</v>
      </c>
      <c r="O57" s="432">
        <f t="shared" si="17"/>
        <v>4</v>
      </c>
      <c r="P57" s="427">
        <v>112</v>
      </c>
      <c r="Q57" s="432">
        <f t="shared" si="18"/>
        <v>4</v>
      </c>
      <c r="R57" s="427"/>
      <c r="S57" s="432">
        <f t="shared" si="19"/>
      </c>
      <c r="T57" s="427"/>
      <c r="U57" s="433">
        <f t="shared" si="20"/>
      </c>
      <c r="V57" s="434"/>
      <c r="W57" s="407">
        <f t="shared" si="21"/>
      </c>
    </row>
    <row r="58" spans="1:23" ht="17.25" customHeight="1">
      <c r="A58" s="424">
        <v>54</v>
      </c>
      <c r="B58" s="441"/>
      <c r="C58" s="426" t="s">
        <v>399</v>
      </c>
      <c r="D58" s="426">
        <v>38612</v>
      </c>
      <c r="E58" s="427" t="s">
        <v>4</v>
      </c>
      <c r="F58" s="427">
        <f>COUNT(L58,N58,P58,R58,T58,V58)</f>
        <v>3</v>
      </c>
      <c r="G58" s="416">
        <f t="shared" si="12"/>
        <v>433</v>
      </c>
      <c r="H58" s="451">
        <f t="shared" si="13"/>
        <v>36.083333333333336</v>
      </c>
      <c r="I58" s="472">
        <f>IF(SUM(L58,R58)&gt;1,(SUM(L58,R58)/SUM(M58,S58)),"")</f>
        <v>38.25</v>
      </c>
      <c r="J58" s="428">
        <f>IF(SUM(N58,P58,T58,V58)&gt;1,(SUM(N58,P58,T58,V58)/SUM(O58,Q58,U58,W58)),"")</f>
        <v>35</v>
      </c>
      <c r="K58" s="429"/>
      <c r="L58" s="430">
        <v>153</v>
      </c>
      <c r="M58" s="431">
        <f t="shared" si="16"/>
        <v>4</v>
      </c>
      <c r="N58" s="427">
        <v>138</v>
      </c>
      <c r="O58" s="432">
        <f t="shared" si="17"/>
        <v>4</v>
      </c>
      <c r="P58" s="427">
        <v>142</v>
      </c>
      <c r="Q58" s="432">
        <f t="shared" si="18"/>
        <v>4</v>
      </c>
      <c r="R58" s="427"/>
      <c r="S58" s="432">
        <f t="shared" si="19"/>
      </c>
      <c r="T58" s="427"/>
      <c r="U58" s="433">
        <f t="shared" si="20"/>
      </c>
      <c r="V58" s="440"/>
      <c r="W58" s="407">
        <f t="shared" si="21"/>
      </c>
    </row>
    <row r="59" spans="1:23" ht="17.25" customHeight="1">
      <c r="A59" s="424">
        <v>55</v>
      </c>
      <c r="B59" s="441"/>
      <c r="C59" s="426" t="s">
        <v>433</v>
      </c>
      <c r="D59" s="436">
        <v>38260</v>
      </c>
      <c r="E59" s="427" t="s">
        <v>334</v>
      </c>
      <c r="F59" s="427">
        <v>2</v>
      </c>
      <c r="G59" s="416">
        <f t="shared" si="12"/>
        <v>169</v>
      </c>
      <c r="H59" s="451">
        <f t="shared" si="13"/>
        <v>24.142857142857142</v>
      </c>
      <c r="I59" s="472">
        <f>IF(SUM(L59,R59)&gt;1,(SUM(L59,R59)/SUM(M59,S59)),"")</f>
        <v>26.333333333333332</v>
      </c>
      <c r="J59" s="428"/>
      <c r="K59" s="429"/>
      <c r="L59" s="430"/>
      <c r="M59" s="431">
        <f t="shared" si="16"/>
      </c>
      <c r="N59" s="439"/>
      <c r="O59" s="432">
        <f t="shared" si="17"/>
      </c>
      <c r="P59" s="427">
        <v>90</v>
      </c>
      <c r="Q59" s="432">
        <f t="shared" si="18"/>
        <v>4</v>
      </c>
      <c r="R59" s="427">
        <v>79</v>
      </c>
      <c r="S59" s="432">
        <f t="shared" si="19"/>
        <v>3</v>
      </c>
      <c r="T59" s="427"/>
      <c r="U59" s="433">
        <f t="shared" si="20"/>
      </c>
      <c r="V59" s="440"/>
      <c r="W59" s="407">
        <f t="shared" si="21"/>
      </c>
    </row>
    <row r="60" spans="1:23" ht="17.25" customHeight="1">
      <c r="A60" s="424">
        <v>56</v>
      </c>
      <c r="B60" s="441"/>
      <c r="C60" s="426" t="s">
        <v>431</v>
      </c>
      <c r="D60" s="426">
        <v>30858</v>
      </c>
      <c r="E60" s="427" t="s">
        <v>4</v>
      </c>
      <c r="F60" s="427">
        <v>2</v>
      </c>
      <c r="G60" s="416">
        <f t="shared" si="12"/>
        <v>203</v>
      </c>
      <c r="H60" s="451">
        <f t="shared" si="13"/>
        <v>29</v>
      </c>
      <c r="I60" s="472"/>
      <c r="J60" s="428">
        <f aca="true" t="shared" si="23" ref="J60:J66">IF(SUM(N60,P60,T60,V60)&gt;1,(SUM(N60,P60,T60,V60)/SUM(O60,Q60,U60,W60)),"")</f>
        <v>28.5</v>
      </c>
      <c r="K60" s="429"/>
      <c r="L60" s="430"/>
      <c r="M60" s="431">
        <f t="shared" si="16"/>
      </c>
      <c r="N60" s="427"/>
      <c r="O60" s="432">
        <f t="shared" si="17"/>
      </c>
      <c r="P60" s="427">
        <v>114</v>
      </c>
      <c r="Q60" s="432">
        <f t="shared" si="18"/>
        <v>4</v>
      </c>
      <c r="R60" s="427">
        <v>89</v>
      </c>
      <c r="S60" s="432">
        <f t="shared" si="19"/>
        <v>3</v>
      </c>
      <c r="T60" s="427"/>
      <c r="U60" s="433">
        <f t="shared" si="20"/>
      </c>
      <c r="V60" s="434"/>
      <c r="W60" s="407">
        <f t="shared" si="21"/>
      </c>
    </row>
    <row r="61" spans="1:23" ht="17.25" customHeight="1">
      <c r="A61" s="424">
        <v>57</v>
      </c>
      <c r="B61" s="441"/>
      <c r="C61" s="426" t="s">
        <v>432</v>
      </c>
      <c r="D61" s="426">
        <v>31150</v>
      </c>
      <c r="E61" s="427" t="s">
        <v>4</v>
      </c>
      <c r="F61" s="427">
        <v>2</v>
      </c>
      <c r="G61" s="416">
        <f t="shared" si="12"/>
        <v>212</v>
      </c>
      <c r="H61" s="451">
        <f t="shared" si="13"/>
        <v>26.5</v>
      </c>
      <c r="I61" s="472"/>
      <c r="J61" s="428">
        <f t="shared" si="23"/>
        <v>26.5</v>
      </c>
      <c r="K61" s="429"/>
      <c r="L61" s="430"/>
      <c r="M61" s="431">
        <f t="shared" si="16"/>
      </c>
      <c r="N61" s="427"/>
      <c r="O61" s="432">
        <f t="shared" si="17"/>
      </c>
      <c r="P61" s="427">
        <v>110</v>
      </c>
      <c r="Q61" s="432">
        <f t="shared" si="18"/>
        <v>4</v>
      </c>
      <c r="R61" s="427"/>
      <c r="S61" s="432">
        <f t="shared" si="19"/>
      </c>
      <c r="T61" s="427">
        <v>102</v>
      </c>
      <c r="U61" s="433">
        <f t="shared" si="20"/>
        <v>4</v>
      </c>
      <c r="V61" s="440"/>
      <c r="W61" s="407">
        <f t="shared" si="21"/>
      </c>
    </row>
    <row r="62" spans="1:23" ht="17.25" customHeight="1">
      <c r="A62" s="424">
        <v>58</v>
      </c>
      <c r="B62" s="441"/>
      <c r="C62" s="426" t="s">
        <v>410</v>
      </c>
      <c r="D62" s="426">
        <v>7524</v>
      </c>
      <c r="E62" s="427" t="s">
        <v>175</v>
      </c>
      <c r="F62" s="427">
        <f>COUNT(L62,N62,P62,R62,T62,V62)</f>
        <v>2</v>
      </c>
      <c r="G62" s="416">
        <f t="shared" si="12"/>
        <v>223</v>
      </c>
      <c r="H62" s="451">
        <f t="shared" si="13"/>
        <v>31.857142857142858</v>
      </c>
      <c r="I62" s="472">
        <f>IF(SUM(L62,R62)&gt;1,(SUM(L62,R62)/SUM(M62,S62)),"")</f>
        <v>37.666666666666664</v>
      </c>
      <c r="J62" s="428">
        <f t="shared" si="23"/>
        <v>27.5</v>
      </c>
      <c r="K62" s="429"/>
      <c r="L62" s="430"/>
      <c r="M62" s="431">
        <f t="shared" si="16"/>
      </c>
      <c r="N62" s="427">
        <v>110</v>
      </c>
      <c r="O62" s="432">
        <f t="shared" si="17"/>
        <v>4</v>
      </c>
      <c r="P62" s="427"/>
      <c r="Q62" s="432">
        <f t="shared" si="18"/>
      </c>
      <c r="R62" s="427">
        <v>113</v>
      </c>
      <c r="S62" s="432">
        <f t="shared" si="19"/>
        <v>3</v>
      </c>
      <c r="T62" s="427"/>
      <c r="U62" s="433">
        <f t="shared" si="20"/>
      </c>
      <c r="V62" s="434"/>
      <c r="W62" s="407">
        <f t="shared" si="21"/>
      </c>
    </row>
    <row r="63" spans="1:23" ht="17.25" customHeight="1">
      <c r="A63" s="424">
        <v>59</v>
      </c>
      <c r="B63" s="441"/>
      <c r="C63" s="426" t="s">
        <v>396</v>
      </c>
      <c r="D63" s="426">
        <v>37088</v>
      </c>
      <c r="E63" s="427" t="s">
        <v>335</v>
      </c>
      <c r="F63" s="427">
        <f>COUNT(L63,N63,P63,R63,T63,V63)</f>
        <v>2</v>
      </c>
      <c r="G63" s="416">
        <f t="shared" si="12"/>
        <v>236</v>
      </c>
      <c r="H63" s="451">
        <f t="shared" si="13"/>
        <v>29.5</v>
      </c>
      <c r="I63" s="472">
        <f>IF(SUM(L63,R63)&gt;1,(SUM(L63,R63)/SUM(M63,S63)),"")</f>
        <v>36</v>
      </c>
      <c r="J63" s="428">
        <f t="shared" si="23"/>
        <v>23</v>
      </c>
      <c r="K63" s="429"/>
      <c r="L63" s="430">
        <v>144</v>
      </c>
      <c r="M63" s="431">
        <f t="shared" si="16"/>
        <v>4</v>
      </c>
      <c r="N63" s="427">
        <v>92</v>
      </c>
      <c r="O63" s="432">
        <f t="shared" si="17"/>
        <v>4</v>
      </c>
      <c r="P63" s="427"/>
      <c r="Q63" s="432">
        <f t="shared" si="18"/>
      </c>
      <c r="R63" s="427"/>
      <c r="S63" s="432">
        <f t="shared" si="19"/>
      </c>
      <c r="T63" s="427"/>
      <c r="U63" s="433">
        <f t="shared" si="20"/>
      </c>
      <c r="V63" s="434"/>
      <c r="W63" s="407">
        <f t="shared" si="21"/>
      </c>
    </row>
    <row r="64" spans="1:23" ht="16.5" customHeight="1">
      <c r="A64" s="424">
        <v>60</v>
      </c>
      <c r="B64" s="441"/>
      <c r="C64" s="426" t="s">
        <v>371</v>
      </c>
      <c r="D64" s="426">
        <v>37501</v>
      </c>
      <c r="E64" s="427" t="s">
        <v>334</v>
      </c>
      <c r="F64" s="427">
        <f>COUNT(L64,N64,P64,R64,T64,V64)</f>
        <v>2</v>
      </c>
      <c r="G64" s="416">
        <f t="shared" si="12"/>
        <v>239</v>
      </c>
      <c r="H64" s="451">
        <f t="shared" si="13"/>
        <v>29.875</v>
      </c>
      <c r="I64" s="472">
        <f>IF(SUM(L64,R64)&gt;1,(SUM(L64,R64)/SUM(M64,S64)),"")</f>
        <v>31.5</v>
      </c>
      <c r="J64" s="428">
        <f t="shared" si="23"/>
        <v>28.25</v>
      </c>
      <c r="K64" s="429"/>
      <c r="L64" s="430">
        <v>126</v>
      </c>
      <c r="M64" s="431">
        <f t="shared" si="16"/>
        <v>4</v>
      </c>
      <c r="N64" s="427">
        <v>113</v>
      </c>
      <c r="O64" s="432">
        <f t="shared" si="17"/>
        <v>4</v>
      </c>
      <c r="P64" s="427"/>
      <c r="Q64" s="432">
        <f t="shared" si="18"/>
      </c>
      <c r="R64" s="427"/>
      <c r="S64" s="432">
        <f t="shared" si="19"/>
      </c>
      <c r="T64" s="427"/>
      <c r="U64" s="433">
        <f t="shared" si="20"/>
      </c>
      <c r="V64" s="434"/>
      <c r="W64" s="407">
        <f t="shared" si="21"/>
      </c>
    </row>
    <row r="65" spans="1:23" ht="16.5" customHeight="1">
      <c r="A65" s="424">
        <v>61</v>
      </c>
      <c r="B65" s="441"/>
      <c r="C65" s="426" t="s">
        <v>378</v>
      </c>
      <c r="D65" s="426">
        <v>45788</v>
      </c>
      <c r="E65" s="427" t="s">
        <v>334</v>
      </c>
      <c r="F65" s="427">
        <f>COUNT(L65,N65,P65,R65,T65,V65)</f>
        <v>2</v>
      </c>
      <c r="G65" s="416">
        <f t="shared" si="12"/>
        <v>242</v>
      </c>
      <c r="H65" s="451">
        <f t="shared" si="13"/>
        <v>30.25</v>
      </c>
      <c r="I65" s="472">
        <f>IF(SUM(L65,R65)&gt;1,(SUM(L65,R65)/SUM(M65,S65)),"")</f>
        <v>32.25</v>
      </c>
      <c r="J65" s="428">
        <f t="shared" si="23"/>
        <v>28.25</v>
      </c>
      <c r="K65" s="429"/>
      <c r="L65" s="430">
        <v>129</v>
      </c>
      <c r="M65" s="431">
        <f t="shared" si="16"/>
        <v>4</v>
      </c>
      <c r="N65" s="427"/>
      <c r="O65" s="432">
        <f t="shared" si="17"/>
      </c>
      <c r="P65" s="427"/>
      <c r="Q65" s="432">
        <f t="shared" si="18"/>
      </c>
      <c r="R65" s="427"/>
      <c r="S65" s="432">
        <f t="shared" si="19"/>
      </c>
      <c r="T65" s="427">
        <v>113</v>
      </c>
      <c r="U65" s="433">
        <f t="shared" si="20"/>
        <v>4</v>
      </c>
      <c r="V65" s="434"/>
      <c r="W65" s="407">
        <f t="shared" si="21"/>
      </c>
    </row>
    <row r="66" spans="1:23" ht="16.5" customHeight="1">
      <c r="A66" s="424">
        <v>62</v>
      </c>
      <c r="B66" s="441"/>
      <c r="C66" s="426" t="s">
        <v>379</v>
      </c>
      <c r="D66" s="426">
        <v>61716</v>
      </c>
      <c r="E66" s="427" t="s">
        <v>335</v>
      </c>
      <c r="F66" s="427">
        <f>COUNT(L66,N66,P66,R66,T66,V66)</f>
        <v>2</v>
      </c>
      <c r="G66" s="416">
        <f t="shared" si="12"/>
        <v>242</v>
      </c>
      <c r="H66" s="451">
        <f t="shared" si="13"/>
        <v>30.25</v>
      </c>
      <c r="I66" s="472">
        <f>IF(SUM(L66,R66)&gt;1,(SUM(L66,R66)/SUM(M66,S66)),"")</f>
        <v>32.25</v>
      </c>
      <c r="J66" s="428">
        <f t="shared" si="23"/>
        <v>28.25</v>
      </c>
      <c r="K66" s="429"/>
      <c r="L66" s="430">
        <v>129</v>
      </c>
      <c r="M66" s="431">
        <f t="shared" si="16"/>
        <v>4</v>
      </c>
      <c r="N66" s="427">
        <v>113</v>
      </c>
      <c r="O66" s="432">
        <f t="shared" si="17"/>
        <v>4</v>
      </c>
      <c r="P66" s="427"/>
      <c r="Q66" s="432">
        <f t="shared" si="18"/>
      </c>
      <c r="R66" s="427"/>
      <c r="S66" s="432">
        <f t="shared" si="19"/>
      </c>
      <c r="T66" s="427"/>
      <c r="U66" s="433">
        <f t="shared" si="20"/>
      </c>
      <c r="V66" s="434"/>
      <c r="W66" s="407">
        <f t="shared" si="21"/>
      </c>
    </row>
    <row r="67" spans="1:23" ht="16.5" customHeight="1">
      <c r="A67" s="424">
        <v>63</v>
      </c>
      <c r="B67" s="425"/>
      <c r="C67" s="426" t="s">
        <v>434</v>
      </c>
      <c r="D67" s="436">
        <v>62626</v>
      </c>
      <c r="E67" s="427" t="s">
        <v>333</v>
      </c>
      <c r="F67" s="427">
        <v>2</v>
      </c>
      <c r="G67" s="416">
        <f t="shared" si="12"/>
        <v>243</v>
      </c>
      <c r="H67" s="451">
        <f t="shared" si="13"/>
        <v>30.375</v>
      </c>
      <c r="I67" s="472"/>
      <c r="J67" s="428"/>
      <c r="K67" s="429"/>
      <c r="L67" s="430"/>
      <c r="M67" s="431">
        <f t="shared" si="16"/>
      </c>
      <c r="N67" s="439"/>
      <c r="O67" s="432">
        <f t="shared" si="17"/>
      </c>
      <c r="P67" s="427">
        <v>127</v>
      </c>
      <c r="Q67" s="432">
        <f t="shared" si="18"/>
        <v>4</v>
      </c>
      <c r="R67" s="427"/>
      <c r="S67" s="432">
        <f t="shared" si="19"/>
      </c>
      <c r="T67" s="427">
        <v>116</v>
      </c>
      <c r="U67" s="433">
        <f t="shared" si="20"/>
        <v>4</v>
      </c>
      <c r="V67" s="434"/>
      <c r="W67" s="407">
        <f t="shared" si="21"/>
      </c>
    </row>
    <row r="68" spans="1:23" ht="16.5" customHeight="1">
      <c r="A68" s="461">
        <v>64</v>
      </c>
      <c r="B68" s="474"/>
      <c r="C68" s="462" t="s">
        <v>382</v>
      </c>
      <c r="D68" s="462">
        <v>38176</v>
      </c>
      <c r="E68" s="463" t="s">
        <v>335</v>
      </c>
      <c r="F68" s="463">
        <f>COUNT(L68,N68,P68,R68,T68,V68)</f>
        <v>2</v>
      </c>
      <c r="G68" s="464">
        <f t="shared" si="12"/>
        <v>246</v>
      </c>
      <c r="H68" s="465">
        <f t="shared" si="13"/>
        <v>30.75</v>
      </c>
      <c r="I68" s="475">
        <f>IF(SUM(L68,R68)&gt;1,(SUM(L68,R68)/SUM(M68,S68)),"")</f>
        <v>32.5</v>
      </c>
      <c r="J68" s="476">
        <f>IF(SUM(N68,P68,T68,V68)&gt;1,(SUM(N68,P68,T68,V68)/SUM(O68,Q68,U68,W68)),"")</f>
        <v>29</v>
      </c>
      <c r="K68" s="477"/>
      <c r="L68" s="478">
        <v>130</v>
      </c>
      <c r="M68" s="431">
        <f t="shared" si="16"/>
        <v>4</v>
      </c>
      <c r="N68" s="463">
        <v>116</v>
      </c>
      <c r="O68" s="432">
        <f t="shared" si="17"/>
        <v>4</v>
      </c>
      <c r="P68" s="463"/>
      <c r="Q68" s="432">
        <f t="shared" si="18"/>
      </c>
      <c r="R68" s="463"/>
      <c r="S68" s="432">
        <f t="shared" si="19"/>
      </c>
      <c r="T68" s="463"/>
      <c r="U68" s="433">
        <f t="shared" si="20"/>
      </c>
      <c r="V68" s="483"/>
      <c r="W68" s="407">
        <f t="shared" si="21"/>
      </c>
    </row>
    <row r="69" spans="1:23" ht="16.5" customHeight="1">
      <c r="A69" s="461">
        <v>65</v>
      </c>
      <c r="B69" s="474"/>
      <c r="C69" s="462" t="s">
        <v>400</v>
      </c>
      <c r="D69" s="462">
        <v>37089</v>
      </c>
      <c r="E69" s="463" t="s">
        <v>335</v>
      </c>
      <c r="F69" s="463">
        <f>COUNT(L69,N69,P69,R69,T69,V69)</f>
        <v>2</v>
      </c>
      <c r="G69" s="464">
        <f aca="true" t="shared" si="24" ref="G69:G81">IF(SUM(L69,N69,P69,R69,T69,V69)&gt;1,SUM(L69,N69,P69,R69,T69,V69),"")</f>
        <v>267</v>
      </c>
      <c r="H69" s="465">
        <f aca="true" t="shared" si="25" ref="H69:H81">IF(SUM(L69,N69,P69,R69,T69,V69)&gt;1,(SUM(L69,N69,P69,R69,T69,V69)/SUM(M69,O69,Q69,S69,U69,W69)),"")</f>
        <v>33.375</v>
      </c>
      <c r="I69" s="475">
        <f>IF(SUM(L69,R69)&gt;1,(SUM(L69,R69)/SUM(M69,S69)),"")</f>
        <v>40.5</v>
      </c>
      <c r="J69" s="476">
        <f>IF(SUM(N69,P69,T69,V69)&gt;1,(SUM(N69,P69,T69,V69)/SUM(O69,Q69,U69,W69)),"")</f>
        <v>26.25</v>
      </c>
      <c r="K69" s="477"/>
      <c r="L69" s="478">
        <v>162</v>
      </c>
      <c r="M69" s="431">
        <f>IF(L69,$L$4,"")</f>
        <v>4</v>
      </c>
      <c r="N69" s="463">
        <v>105</v>
      </c>
      <c r="O69" s="432">
        <f>IF(N69,$N$4,"")</f>
        <v>4</v>
      </c>
      <c r="P69" s="463"/>
      <c r="Q69" s="432">
        <f>IF(P69,$P$4,"")</f>
      </c>
      <c r="R69" s="463"/>
      <c r="S69" s="432">
        <f>IF(R69,$R$4,"")</f>
      </c>
      <c r="T69" s="463"/>
      <c r="U69" s="433">
        <f>IF(T69,$T$4,"")</f>
      </c>
      <c r="V69" s="483"/>
      <c r="W69" s="407">
        <f aca="true" t="shared" si="26" ref="W69:W81">IF(V69,$V$4,"")</f>
      </c>
    </row>
    <row r="70" spans="1:23" ht="16.5" customHeight="1">
      <c r="A70" s="461">
        <v>66</v>
      </c>
      <c r="B70" s="474"/>
      <c r="C70" s="462" t="s">
        <v>426</v>
      </c>
      <c r="D70" s="462">
        <v>66246</v>
      </c>
      <c r="E70" s="463" t="s">
        <v>333</v>
      </c>
      <c r="F70" s="463">
        <v>2</v>
      </c>
      <c r="G70" s="464">
        <f t="shared" si="24"/>
        <v>277</v>
      </c>
      <c r="H70" s="465">
        <f t="shared" si="25"/>
        <v>34.625</v>
      </c>
      <c r="I70" s="475"/>
      <c r="J70" s="476"/>
      <c r="K70" s="477"/>
      <c r="L70" s="478"/>
      <c r="M70" s="431">
        <f>IF(L70,$L$4,"")</f>
      </c>
      <c r="N70" s="463"/>
      <c r="O70" s="432">
        <f>IF(N70,$N$4,"")</f>
      </c>
      <c r="P70" s="463">
        <v>145</v>
      </c>
      <c r="Q70" s="432">
        <f>IF(P70,$P$4,"")</f>
        <v>4</v>
      </c>
      <c r="R70" s="463"/>
      <c r="S70" s="432">
        <f>IF(R70,$R$4,"")</f>
      </c>
      <c r="T70" s="463">
        <v>132</v>
      </c>
      <c r="U70" s="433">
        <f>IF(T70,$T$4,"")</f>
        <v>4</v>
      </c>
      <c r="V70" s="479"/>
      <c r="W70" s="407">
        <f t="shared" si="26"/>
      </c>
    </row>
    <row r="71" spans="1:23" ht="16.5" customHeight="1">
      <c r="A71" s="461">
        <v>67</v>
      </c>
      <c r="B71" s="474"/>
      <c r="C71" s="462" t="s">
        <v>427</v>
      </c>
      <c r="D71" s="462">
        <v>66250</v>
      </c>
      <c r="E71" s="463" t="s">
        <v>333</v>
      </c>
      <c r="F71" s="463">
        <v>2</v>
      </c>
      <c r="G71" s="464">
        <f t="shared" si="24"/>
        <v>292</v>
      </c>
      <c r="H71" s="465">
        <f t="shared" si="25"/>
        <v>36.5</v>
      </c>
      <c r="I71" s="475"/>
      <c r="J71" s="476"/>
      <c r="K71" s="477"/>
      <c r="L71" s="478"/>
      <c r="M71" s="431">
        <f>IF(L71,$L$4,"")</f>
      </c>
      <c r="N71" s="463"/>
      <c r="O71" s="432">
        <f>IF(N71,$N$4,"")</f>
      </c>
      <c r="P71" s="463">
        <v>166</v>
      </c>
      <c r="Q71" s="432">
        <f>IF(P71,$P$4,"")</f>
        <v>4</v>
      </c>
      <c r="R71" s="463"/>
      <c r="S71" s="432">
        <f>IF(R71,$R$4,"")</f>
      </c>
      <c r="T71" s="463">
        <v>126</v>
      </c>
      <c r="U71" s="433">
        <f>IF(T71,$T$4,"")</f>
        <v>4</v>
      </c>
      <c r="V71" s="483"/>
      <c r="W71" s="407">
        <f t="shared" si="26"/>
      </c>
    </row>
    <row r="72" spans="1:23" ht="16.5" customHeight="1">
      <c r="A72" s="461">
        <v>68</v>
      </c>
      <c r="B72" s="474"/>
      <c r="C72" s="462" t="s">
        <v>439</v>
      </c>
      <c r="D72" s="462">
        <v>31903</v>
      </c>
      <c r="E72" s="463" t="s">
        <v>334</v>
      </c>
      <c r="F72" s="463">
        <v>1</v>
      </c>
      <c r="G72" s="464">
        <f t="shared" si="24"/>
        <v>96</v>
      </c>
      <c r="H72" s="465">
        <f t="shared" si="25"/>
        <v>32</v>
      </c>
      <c r="I72" s="475"/>
      <c r="J72" s="476"/>
      <c r="K72" s="477"/>
      <c r="L72" s="478"/>
      <c r="M72" s="431">
        <f>IF(L72,$L$4,"")</f>
      </c>
      <c r="N72" s="463"/>
      <c r="O72" s="432">
        <f>IF(N72,$N$4,"")</f>
      </c>
      <c r="P72" s="463"/>
      <c r="Q72" s="432">
        <f>IF(P72,$P$4,"")</f>
      </c>
      <c r="R72" s="463">
        <v>96</v>
      </c>
      <c r="S72" s="432">
        <f>IF(R72,$R$4,"")</f>
        <v>3</v>
      </c>
      <c r="T72" s="463"/>
      <c r="U72" s="433">
        <f>IF(T72,$T$4,"")</f>
      </c>
      <c r="V72" s="483"/>
      <c r="W72" s="407">
        <f t="shared" si="26"/>
      </c>
    </row>
    <row r="73" spans="1:23" ht="16.5" customHeight="1">
      <c r="A73" s="461">
        <v>69</v>
      </c>
      <c r="B73" s="474"/>
      <c r="C73" s="462" t="s">
        <v>429</v>
      </c>
      <c r="D73" s="462">
        <v>41862</v>
      </c>
      <c r="E73" s="463" t="s">
        <v>4</v>
      </c>
      <c r="F73" s="463">
        <v>1</v>
      </c>
      <c r="G73" s="464">
        <f t="shared" si="24"/>
        <v>97</v>
      </c>
      <c r="H73" s="465">
        <f t="shared" si="25"/>
        <v>24.25</v>
      </c>
      <c r="I73" s="475"/>
      <c r="J73" s="476"/>
      <c r="K73" s="477"/>
      <c r="L73" s="478"/>
      <c r="M73" s="431">
        <f>IF(L73,$L$4,"")</f>
      </c>
      <c r="N73" s="463"/>
      <c r="O73" s="432">
        <f>IF(N73,$N$4,"")</f>
      </c>
      <c r="P73" s="463">
        <v>97</v>
      </c>
      <c r="Q73" s="432">
        <f>IF(P73,$P$4,"")</f>
        <v>4</v>
      </c>
      <c r="R73" s="463"/>
      <c r="S73" s="432">
        <f>IF(R73,$R$4,"")</f>
      </c>
      <c r="T73" s="463"/>
      <c r="U73" s="433">
        <f>IF(T73,$T$4,"")</f>
      </c>
      <c r="V73" s="483"/>
      <c r="W73" s="407">
        <f t="shared" si="26"/>
      </c>
    </row>
    <row r="74" spans="1:23" ht="16.5" customHeight="1">
      <c r="A74" s="461">
        <v>70</v>
      </c>
      <c r="B74" s="474"/>
      <c r="C74" s="462" t="s">
        <v>428</v>
      </c>
      <c r="D74" s="462">
        <v>28527</v>
      </c>
      <c r="E74" s="463" t="s">
        <v>334</v>
      </c>
      <c r="F74" s="463">
        <v>1</v>
      </c>
      <c r="G74" s="464">
        <f t="shared" si="24"/>
        <v>103</v>
      </c>
      <c r="H74" s="465">
        <f t="shared" si="25"/>
        <v>25.75</v>
      </c>
      <c r="I74" s="475"/>
      <c r="J74" s="476"/>
      <c r="K74" s="477"/>
      <c r="L74" s="478"/>
      <c r="M74" s="431">
        <f>IF(L74,$L$4,"")</f>
      </c>
      <c r="N74" s="463"/>
      <c r="O74" s="432">
        <f>IF(N74,$N$4,"")</f>
      </c>
      <c r="P74" s="463">
        <v>103</v>
      </c>
      <c r="Q74" s="432">
        <f>IF(P74,$P$4,"")</f>
        <v>4</v>
      </c>
      <c r="R74" s="463"/>
      <c r="S74" s="432">
        <f>IF(R74,$R$4,"")</f>
      </c>
      <c r="T74" s="463"/>
      <c r="U74" s="433">
        <f>IF(T74,$T$4,"")</f>
      </c>
      <c r="V74" s="479"/>
      <c r="W74" s="407">
        <f t="shared" si="26"/>
      </c>
    </row>
    <row r="75" spans="1:23" ht="16.5" customHeight="1">
      <c r="A75" s="461">
        <v>71</v>
      </c>
      <c r="B75" s="474"/>
      <c r="C75" s="462" t="s">
        <v>430</v>
      </c>
      <c r="D75" s="462">
        <v>61292</v>
      </c>
      <c r="E75" s="463" t="s">
        <v>4</v>
      </c>
      <c r="F75" s="463">
        <v>1</v>
      </c>
      <c r="G75" s="464">
        <f t="shared" si="24"/>
        <v>122</v>
      </c>
      <c r="H75" s="465">
        <f t="shared" si="25"/>
        <v>30.5</v>
      </c>
      <c r="I75" s="475"/>
      <c r="J75" s="476"/>
      <c r="K75" s="477"/>
      <c r="L75" s="478"/>
      <c r="M75" s="431">
        <f>IF(L75,$L$4,"")</f>
      </c>
      <c r="N75" s="463"/>
      <c r="O75" s="432">
        <f>IF(N75,$N$4,"")</f>
      </c>
      <c r="P75" s="463">
        <v>122</v>
      </c>
      <c r="Q75" s="432">
        <f>IF(P75,$P$4,"")</f>
        <v>4</v>
      </c>
      <c r="R75" s="463"/>
      <c r="S75" s="432">
        <f>IF(R75,$R$4,"")</f>
      </c>
      <c r="T75" s="463"/>
      <c r="U75" s="433">
        <f>IF(T75,$T$4,"")</f>
      </c>
      <c r="V75" s="479"/>
      <c r="W75" s="407">
        <f t="shared" si="26"/>
      </c>
    </row>
    <row r="76" spans="1:23" ht="16.5" customHeight="1">
      <c r="A76" s="461">
        <v>72</v>
      </c>
      <c r="B76" s="474"/>
      <c r="C76" s="462" t="s">
        <v>363</v>
      </c>
      <c r="D76" s="462">
        <v>43081</v>
      </c>
      <c r="E76" s="463" t="s">
        <v>4</v>
      </c>
      <c r="F76" s="463">
        <f>COUNT(L76,N76,P76,R76,T76,V76)</f>
        <v>1</v>
      </c>
      <c r="G76" s="464">
        <f t="shared" si="24"/>
        <v>123</v>
      </c>
      <c r="H76" s="465">
        <f t="shared" si="25"/>
        <v>30.75</v>
      </c>
      <c r="I76" s="475">
        <f>IF(SUM(L76,R76)&gt;1,(SUM(L76,R76)/SUM(M76,S76)),"")</f>
        <v>30.75</v>
      </c>
      <c r="J76" s="476">
        <f>IF(SUM(N76,P76,T76,V76)&gt;1,(SUM(N76,P76,T76,V76)/SUM(O76,Q76,U76,W76)),"")</f>
      </c>
      <c r="K76" s="477"/>
      <c r="L76" s="478">
        <v>123</v>
      </c>
      <c r="M76" s="431">
        <f>IF(L76,$L$4,"")</f>
        <v>4</v>
      </c>
      <c r="N76" s="481"/>
      <c r="O76" s="432">
        <f>IF(N76,$N$4,"")</f>
      </c>
      <c r="P76" s="463"/>
      <c r="Q76" s="432">
        <f>IF(P76,$P$4,"")</f>
      </c>
      <c r="R76" s="463"/>
      <c r="S76" s="432">
        <f>IF(R76,$R$4,"")</f>
      </c>
      <c r="T76" s="463"/>
      <c r="U76" s="433">
        <f>IF(T76,$T$4,"")</f>
      </c>
      <c r="V76" s="479"/>
      <c r="W76" s="407">
        <f t="shared" si="26"/>
      </c>
    </row>
    <row r="77" spans="1:23" ht="16.5" customHeight="1">
      <c r="A77" s="461">
        <v>73</v>
      </c>
      <c r="B77" s="474"/>
      <c r="C77" s="462" t="s">
        <v>472</v>
      </c>
      <c r="D77" s="462">
        <v>66249</v>
      </c>
      <c r="E77" s="463" t="s">
        <v>333</v>
      </c>
      <c r="F77" s="463">
        <v>1</v>
      </c>
      <c r="G77" s="464">
        <f t="shared" si="24"/>
        <v>124</v>
      </c>
      <c r="H77" s="465">
        <f t="shared" si="25"/>
        <v>31</v>
      </c>
      <c r="I77" s="475"/>
      <c r="J77" s="476"/>
      <c r="K77" s="477"/>
      <c r="L77" s="478"/>
      <c r="M77" s="431">
        <f>IF(L77,$L$4,"")</f>
      </c>
      <c r="N77" s="463"/>
      <c r="O77" s="432">
        <f>IF(N77,$N$4,"")</f>
      </c>
      <c r="P77" s="463"/>
      <c r="Q77" s="432">
        <f>IF(P77,$P$4,"")</f>
      </c>
      <c r="R77" s="463"/>
      <c r="S77" s="432">
        <f>IF(R77,$R$4,"")</f>
      </c>
      <c r="T77" s="463">
        <v>124</v>
      </c>
      <c r="U77" s="433">
        <f>IF(T77,$T$4,"")</f>
        <v>4</v>
      </c>
      <c r="V77" s="479"/>
      <c r="W77" s="407">
        <f t="shared" si="26"/>
      </c>
    </row>
    <row r="78" spans="1:23" ht="16.5" customHeight="1">
      <c r="A78" s="461">
        <v>74</v>
      </c>
      <c r="B78" s="474"/>
      <c r="C78" s="462" t="s">
        <v>384</v>
      </c>
      <c r="D78" s="462">
        <v>45781</v>
      </c>
      <c r="E78" s="463" t="s">
        <v>334</v>
      </c>
      <c r="F78" s="463">
        <f>COUNT(L78,N78,P78,R78,T78,V78)</f>
        <v>1</v>
      </c>
      <c r="G78" s="464">
        <f t="shared" si="24"/>
        <v>131</v>
      </c>
      <c r="H78" s="465">
        <f t="shared" si="25"/>
        <v>32.75</v>
      </c>
      <c r="I78" s="475">
        <f>IF(SUM(L78,R78)&gt;1,(SUM(L78,R78)/SUM(M78,S78)),"")</f>
        <v>32.75</v>
      </c>
      <c r="J78" s="476">
        <f>IF(SUM(N78,P78,T78,V78)&gt;1,(SUM(N78,P78,T78,V78)/SUM(O78,Q78,U78,W78)),"")</f>
      </c>
      <c r="K78" s="477"/>
      <c r="L78" s="478">
        <v>131</v>
      </c>
      <c r="M78" s="431">
        <f>IF(L78,$L$4,"")</f>
        <v>4</v>
      </c>
      <c r="N78" s="463"/>
      <c r="O78" s="432">
        <f>IF(N78,$N$4,"")</f>
      </c>
      <c r="P78" s="463"/>
      <c r="Q78" s="432">
        <f>IF(P78,$P$4,"")</f>
      </c>
      <c r="R78" s="463"/>
      <c r="S78" s="432">
        <f>IF(R78,$R$4,"")</f>
      </c>
      <c r="T78" s="463"/>
      <c r="U78" s="433">
        <f>IF(T78,$T$4,"")</f>
      </c>
      <c r="V78" s="483"/>
      <c r="W78" s="407">
        <f t="shared" si="26"/>
      </c>
    </row>
    <row r="79" spans="1:23" ht="16.5" customHeight="1">
      <c r="A79" s="461">
        <v>75</v>
      </c>
      <c r="B79" s="474"/>
      <c r="C79" s="462" t="s">
        <v>404</v>
      </c>
      <c r="D79" s="462">
        <v>35346</v>
      </c>
      <c r="E79" s="463" t="s">
        <v>189</v>
      </c>
      <c r="F79" s="463">
        <f>COUNT(L79,N79,P79,R79,T79,V79)</f>
        <v>1</v>
      </c>
      <c r="G79" s="464">
        <f t="shared" si="24"/>
        <v>133</v>
      </c>
      <c r="H79" s="465">
        <f t="shared" si="25"/>
        <v>33.25</v>
      </c>
      <c r="I79" s="475">
        <f>IF(SUM(L79,R79)&gt;1,(SUM(L79,R79)/SUM(M79,S79)),"")</f>
        <v>33.25</v>
      </c>
      <c r="J79" s="476">
        <f>IF(SUM(N79,P79,T79,V79)&gt;1,(SUM(N79,P79,T79,V79)/SUM(O79,Q79,U79,W79)),"")</f>
      </c>
      <c r="K79" s="477"/>
      <c r="L79" s="478">
        <v>133</v>
      </c>
      <c r="M79" s="431">
        <f>IF(L79,$L$4,"")</f>
        <v>4</v>
      </c>
      <c r="N79" s="463"/>
      <c r="O79" s="432">
        <f>IF(N79,$N$4,"")</f>
      </c>
      <c r="P79" s="481"/>
      <c r="Q79" s="432">
        <f>IF(P79,$P$4,"")</f>
      </c>
      <c r="R79" s="463"/>
      <c r="S79" s="432">
        <f>IF(R79,$R$4,"")</f>
      </c>
      <c r="T79" s="463"/>
      <c r="U79" s="433">
        <f>IF(T79,$T$4,"")</f>
      </c>
      <c r="V79" s="479"/>
      <c r="W79" s="407">
        <f t="shared" si="26"/>
      </c>
    </row>
    <row r="80" spans="1:23" ht="16.5" customHeight="1">
      <c r="A80" s="461">
        <v>75</v>
      </c>
      <c r="B80" s="474"/>
      <c r="C80" s="462" t="s">
        <v>390</v>
      </c>
      <c r="D80" s="482">
        <v>45633</v>
      </c>
      <c r="E80" s="463" t="s">
        <v>175</v>
      </c>
      <c r="F80" s="463">
        <f>COUNT(L80,N80,P80,R80,T80,V80)</f>
        <v>1</v>
      </c>
      <c r="G80" s="464">
        <f t="shared" si="24"/>
        <v>134</v>
      </c>
      <c r="H80" s="465">
        <f t="shared" si="25"/>
        <v>33.5</v>
      </c>
      <c r="I80" s="475">
        <f>IF(SUM(L80,R80)&gt;1,(SUM(L80,R80)/SUM(M80,S80)),"")</f>
        <v>33.5</v>
      </c>
      <c r="J80" s="476">
        <f>IF(SUM(N80,P80,T80,V80)&gt;1,(SUM(N80,P80,T80,V80)/SUM(O80,Q80,U80,W80)),"")</f>
      </c>
      <c r="K80" s="477"/>
      <c r="L80" s="478">
        <v>134</v>
      </c>
      <c r="M80" s="431">
        <f>IF(L80,$L$4,"")</f>
        <v>4</v>
      </c>
      <c r="N80" s="481"/>
      <c r="O80" s="432">
        <f>IF(N80,$N$4,"")</f>
      </c>
      <c r="P80" s="463"/>
      <c r="Q80" s="432">
        <f>IF(P80,$P$4,"")</f>
      </c>
      <c r="R80" s="463"/>
      <c r="S80" s="432">
        <f>IF(R80,$R$4,"")</f>
      </c>
      <c r="T80" s="463"/>
      <c r="U80" s="433">
        <f>IF(T80,$T$4,"")</f>
      </c>
      <c r="V80" s="479"/>
      <c r="W80" s="407">
        <f t="shared" si="26"/>
      </c>
    </row>
    <row r="81" spans="1:23" ht="16.5" customHeight="1" thickBot="1">
      <c r="A81" s="442">
        <v>76</v>
      </c>
      <c r="B81" s="468"/>
      <c r="C81" s="443" t="s">
        <v>435</v>
      </c>
      <c r="D81" s="492">
        <v>61124</v>
      </c>
      <c r="E81" s="444" t="s">
        <v>333</v>
      </c>
      <c r="F81" s="444">
        <v>1</v>
      </c>
      <c r="G81" s="487">
        <f t="shared" si="24"/>
        <v>141</v>
      </c>
      <c r="H81" s="488">
        <f t="shared" si="25"/>
        <v>35.25</v>
      </c>
      <c r="I81" s="473"/>
      <c r="J81" s="445"/>
      <c r="K81" s="446"/>
      <c r="L81" s="447"/>
      <c r="M81" s="457">
        <f>IF(L81,$L$4,"")</f>
      </c>
      <c r="N81" s="491"/>
      <c r="O81" s="458">
        <f>IF(N81,$N$4,"")</f>
      </c>
      <c r="P81" s="444">
        <v>141</v>
      </c>
      <c r="Q81" s="458">
        <f>IF(P81,$P$4,"")</f>
        <v>4</v>
      </c>
      <c r="R81" s="444"/>
      <c r="S81" s="458">
        <f>IF(R81,$R$4,"")</f>
      </c>
      <c r="T81" s="444"/>
      <c r="U81" s="485">
        <f>IF(T81,$T$4,"")</f>
      </c>
      <c r="V81" s="486"/>
      <c r="W81" s="489">
        <f t="shared" si="26"/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Peter Tabor</cp:lastModifiedBy>
  <cp:lastPrinted>2013-06-02T19:37:12Z</cp:lastPrinted>
  <dcterms:created xsi:type="dcterms:W3CDTF">1999-03-23T11:36:50Z</dcterms:created>
  <dcterms:modified xsi:type="dcterms:W3CDTF">2013-06-03T05:56:45Z</dcterms:modified>
  <cp:category/>
  <cp:version/>
  <cp:contentType/>
  <cp:contentStatus/>
</cp:coreProperties>
</file>